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9320" windowHeight="9480" activeTab="0"/>
  </bookViews>
  <sheets>
    <sheet name="дод.3" sheetId="1" r:id="rId1"/>
  </sheets>
  <definedNames>
    <definedName name="_xlfn.AGGREGATE" hidden="1">#NAME?</definedName>
    <definedName name="_xlnm.Print_Titles" localSheetId="0">'дод.3'!$5:$7</definedName>
  </definedNames>
  <calcPr fullCalcOnLoad="1"/>
</workbook>
</file>

<file path=xl/sharedStrings.xml><?xml version="1.0" encoding="utf-8"?>
<sst xmlns="http://schemas.openxmlformats.org/spreadsheetml/2006/main" count="77" uniqueCount="68">
  <si>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</si>
  <si>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</si>
  <si>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</si>
  <si>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</si>
  <si>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</si>
  <si>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</si>
  <si>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</si>
  <si>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</si>
  <si>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</si>
  <si>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</si>
  <si>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(тис. грн.)/грн.</t>
  </si>
  <si>
    <t>010116</t>
  </si>
  <si>
    <t>бюджет розвитку</t>
  </si>
  <si>
    <t xml:space="preserve">Всього </t>
  </si>
  <si>
    <t>150101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</si>
  <si>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</si>
  <si>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</si>
  <si>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</si>
  <si>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</si>
  <si>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Найменування
згідно з типовою відомчою/типовою програмною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/тимчасовою класифікацією видатків та кредитування місцевого бюджету</t>
    </r>
  </si>
  <si>
    <t>Секретар міської ради</t>
  </si>
  <si>
    <t>Виконавчий комітет Коростишівської міської ради</t>
  </si>
  <si>
    <t>070101</t>
  </si>
  <si>
    <t>090412</t>
  </si>
  <si>
    <t xml:space="preserve">Інші видатки на соціальний захист </t>
  </si>
  <si>
    <t>091207</t>
  </si>
  <si>
    <t>100201</t>
  </si>
  <si>
    <t>Теплові мережі</t>
  </si>
  <si>
    <t>100203</t>
  </si>
  <si>
    <t>Благоустрій міста</t>
  </si>
  <si>
    <t>110204</t>
  </si>
  <si>
    <t>Палаци і будинки культури, клуби</t>
  </si>
  <si>
    <t>110502</t>
  </si>
  <si>
    <t>Інші культурно-освітні заклади та заходи</t>
  </si>
  <si>
    <t>Видатки на фінансування робіт, пов"язаних з будівництвом, реконструкцією, утриманням автодоріг загального користування</t>
  </si>
  <si>
    <t>Капітальні видатки</t>
  </si>
  <si>
    <t>Фонд охорони навколишнього природного середовища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</si>
  <si>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</si>
  <si>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Інші видатки</t>
  </si>
  <si>
    <t>Резервний фонд</t>
  </si>
  <si>
    <t>Коростишівська міська рада</t>
  </si>
  <si>
    <t>0110220</t>
  </si>
  <si>
    <t>Органи місцевого самоврядування</t>
  </si>
  <si>
    <t>1011010</t>
  </si>
  <si>
    <t>Дошкільна Освіта (Офіційні трансферти)</t>
  </si>
  <si>
    <t>Дошкільні заклади освіти (Офіційні трансферти)</t>
  </si>
  <si>
    <t>Соціальний захист населення</t>
  </si>
  <si>
    <t>1510000</t>
  </si>
  <si>
    <t xml:space="preserve">Пільги,  що надаються населенню(крім ветеранів війни і праці, військової служби, органів внутрішніх справ та громадян, які постраждали внаслідок Чорнобильської  катастрофи), на оплату житлово-комунальних послуг і природного газу </t>
  </si>
  <si>
    <t>Культура і мистецтво</t>
  </si>
  <si>
    <t>2414090</t>
  </si>
  <si>
    <t>2414800</t>
  </si>
  <si>
    <t>Житлово-комунальне господарство</t>
  </si>
  <si>
    <t>4016080</t>
  </si>
  <si>
    <t>4016310</t>
  </si>
  <si>
    <t>4016710</t>
  </si>
  <si>
    <t>0118060</t>
  </si>
  <si>
    <t>О.В. Зубро</t>
  </si>
  <si>
    <r>
      <t>РОЗПОДІЛ</t>
    </r>
    <r>
      <rPr>
        <b/>
        <sz val="14"/>
        <rFont val="Times New Roman"/>
        <family val="1"/>
      </rPr>
      <t xml:space="preserve">
видатків міського бюджету  на 2016 рік</t>
    </r>
  </si>
  <si>
    <t>Інші субвенції</t>
  </si>
  <si>
    <t>100202</t>
  </si>
  <si>
    <t>Водопровідно-каналізаційне господарство</t>
  </si>
  <si>
    <t>Компенсаційні виплати на пільговий проїзд автомобільним транспортом окремим категоріям громадян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</si>
  <si>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</si>
  <si>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100101</t>
  </si>
  <si>
    <t>Житлово-експлуатаційне господарство</t>
  </si>
  <si>
    <t>Охорона і раціональне використання земель</t>
  </si>
  <si>
    <t>Додаток № 3
до рішення ХVІ (скликаної позачергово)  сесії VІІ скликання
"Про внесення змін до міського бюджету  на 2016 рік"                                   від 28.07.2016 року №  191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</si>
</sst>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9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3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5" fillId="0" borderId="0">
      <alignment vertical="top"/>
      <protection/>
    </xf>
    <xf numFmtId="0" fontId="15" fillId="0" borderId="6" applyNumberFormat="0" applyFill="0" applyAlignment="0" applyProtection="0"/>
    <xf numFmtId="0" fontId="13" fillId="25" borderId="7" applyNumberForma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42" fillId="26" borderId="1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6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9" applyNumberFormat="0" applyFont="0" applyAlignment="0" applyProtection="0"/>
    <xf numFmtId="0" fontId="0" fillId="10" borderId="9" applyNumberFormat="0" applyFont="0" applyAlignment="0" applyProtection="0"/>
    <xf numFmtId="183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0" applyNumberFormat="0" applyFill="0" applyAlignment="0" applyProtection="0"/>
    <xf numFmtId="0" fontId="43" fillId="13" borderId="0" applyNumberFormat="0" applyBorder="0" applyAlignment="0" applyProtection="0"/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justify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/>
    </xf>
    <xf numFmtId="49" fontId="28" fillId="0" borderId="15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28" fillId="0" borderId="15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justify" vertical="center" wrapText="1"/>
    </xf>
    <xf numFmtId="4" fontId="33" fillId="0" borderId="15" xfId="93" applyNumberFormat="1" applyFont="1" applyBorder="1" applyAlignment="1">
      <alignment horizontal="center" vertical="center"/>
      <protection/>
    </xf>
    <xf numFmtId="4" fontId="34" fillId="0" borderId="15" xfId="93" applyNumberFormat="1" applyFont="1" applyBorder="1" applyAlignment="1">
      <alignment horizontal="center" vertical="center"/>
      <protection/>
    </xf>
    <xf numFmtId="4" fontId="31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 3" xfId="100"/>
    <cellStyle name="Обычный 3 2" xfId="101"/>
    <cellStyle name="Followed Hyperlink" xfId="102"/>
    <cellStyle name="Підсумок" xfId="103"/>
    <cellStyle name="Плохой" xfId="104"/>
    <cellStyle name="Поганий" xfId="105"/>
    <cellStyle name="Пояснение" xfId="106"/>
    <cellStyle name="Примечание" xfId="107"/>
    <cellStyle name="Примітка" xfId="108"/>
    <cellStyle name="Percent" xfId="109"/>
    <cellStyle name="Процентный 2" xfId="110"/>
    <cellStyle name="Результат" xfId="111"/>
    <cellStyle name="Связанная ячейка" xfId="112"/>
    <cellStyle name="Середній" xfId="113"/>
    <cellStyle name="Стиль 1" xfId="114"/>
    <cellStyle name="Текст пояснення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85" zoomScaleNormal="85" zoomScalePageLayoutView="0" workbookViewId="0" topLeftCell="C1">
      <selection activeCell="L2" sqref="L2:P2"/>
    </sheetView>
  </sheetViews>
  <sheetFormatPr defaultColWidth="9.16015625" defaultRowHeight="12.75"/>
  <cols>
    <col min="1" max="1" width="3.83203125" style="4" hidden="1" customWidth="1"/>
    <col min="2" max="2" width="12.33203125" style="25" customWidth="1"/>
    <col min="3" max="3" width="11.66015625" style="25" customWidth="1"/>
    <col min="4" max="4" width="56.66015625" style="4" customWidth="1"/>
    <col min="5" max="5" width="17.5" style="4" customWidth="1"/>
    <col min="6" max="6" width="15.5" style="4" customWidth="1"/>
    <col min="7" max="7" width="14.83203125" style="4" customWidth="1"/>
    <col min="8" max="8" width="14.5" style="4" customWidth="1"/>
    <col min="9" max="9" width="10.83203125" style="4" customWidth="1"/>
    <col min="10" max="10" width="15" style="4" customWidth="1"/>
    <col min="11" max="11" width="16" style="4" customWidth="1"/>
    <col min="12" max="13" width="12.66015625" style="4" customWidth="1"/>
    <col min="14" max="14" width="14.5" style="4" customWidth="1"/>
    <col min="15" max="15" width="14.66015625" style="4" customWidth="1"/>
    <col min="16" max="16" width="16.83203125" style="4" customWidth="1"/>
    <col min="17" max="17" width="9.16015625" style="3" customWidth="1"/>
    <col min="18" max="16384" width="9.16015625" style="3" customWidth="1"/>
  </cols>
  <sheetData>
    <row r="1" spans="1:16" s="16" customFormat="1" ht="1.5" customHeight="1">
      <c r="A1" s="15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7" ht="70.5" customHeight="1">
      <c r="A2" s="2"/>
      <c r="D2" s="2"/>
      <c r="E2" s="1"/>
      <c r="F2" s="1"/>
      <c r="G2" s="1"/>
      <c r="H2" s="1"/>
      <c r="I2" s="1"/>
      <c r="J2" s="1"/>
      <c r="K2" s="1"/>
      <c r="L2" s="46" t="s">
        <v>67</v>
      </c>
      <c r="M2" s="46"/>
      <c r="N2" s="46"/>
      <c r="O2" s="46"/>
      <c r="P2" s="46"/>
      <c r="Q2" s="17"/>
    </row>
    <row r="3" spans="1:16" ht="42.75" customHeight="1">
      <c r="A3" s="2"/>
      <c r="B3" s="49" t="s">
        <v>58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2:16" ht="15" customHeight="1">
      <c r="B4" s="26"/>
      <c r="C4" s="27"/>
      <c r="D4" s="5"/>
      <c r="E4" s="5"/>
      <c r="F4" s="5"/>
      <c r="G4" s="11"/>
      <c r="H4" s="5"/>
      <c r="I4" s="5"/>
      <c r="J4" s="6"/>
      <c r="K4" s="7"/>
      <c r="L4" s="7"/>
      <c r="M4" s="7"/>
      <c r="N4" s="7"/>
      <c r="O4" s="7"/>
      <c r="P4" s="18" t="s">
        <v>10</v>
      </c>
    </row>
    <row r="5" spans="1:16" ht="21.75" customHeight="1">
      <c r="A5" s="8"/>
      <c r="B5" s="45" t="s">
        <v>16</v>
      </c>
      <c r="C5" s="45" t="s">
        <v>15</v>
      </c>
      <c r="D5" s="44" t="s">
        <v>19</v>
      </c>
      <c r="E5" s="48" t="s">
        <v>0</v>
      </c>
      <c r="F5" s="48"/>
      <c r="G5" s="48"/>
      <c r="H5" s="48"/>
      <c r="I5" s="48"/>
      <c r="J5" s="48" t="s">
        <v>1</v>
      </c>
      <c r="K5" s="48"/>
      <c r="L5" s="48"/>
      <c r="M5" s="48"/>
      <c r="N5" s="48"/>
      <c r="O5" s="48"/>
      <c r="P5" s="48" t="s">
        <v>2</v>
      </c>
    </row>
    <row r="6" spans="1:16" ht="16.5" customHeight="1">
      <c r="A6" s="9"/>
      <c r="B6" s="45"/>
      <c r="C6" s="45"/>
      <c r="D6" s="42"/>
      <c r="E6" s="42" t="s">
        <v>3</v>
      </c>
      <c r="F6" s="43" t="s">
        <v>4</v>
      </c>
      <c r="G6" s="42" t="s">
        <v>5</v>
      </c>
      <c r="H6" s="42"/>
      <c r="I6" s="43" t="s">
        <v>6</v>
      </c>
      <c r="J6" s="42" t="s">
        <v>3</v>
      </c>
      <c r="K6" s="43" t="s">
        <v>4</v>
      </c>
      <c r="L6" s="42" t="s">
        <v>5</v>
      </c>
      <c r="M6" s="42"/>
      <c r="N6" s="43" t="s">
        <v>6</v>
      </c>
      <c r="O6" s="14" t="s">
        <v>5</v>
      </c>
      <c r="P6" s="48"/>
    </row>
    <row r="7" spans="1:16" ht="20.25" customHeight="1">
      <c r="A7" s="10"/>
      <c r="B7" s="45"/>
      <c r="C7" s="45"/>
      <c r="D7" s="42"/>
      <c r="E7" s="42"/>
      <c r="F7" s="43"/>
      <c r="G7" s="42" t="s">
        <v>7</v>
      </c>
      <c r="H7" s="42" t="s">
        <v>8</v>
      </c>
      <c r="I7" s="43"/>
      <c r="J7" s="42"/>
      <c r="K7" s="43"/>
      <c r="L7" s="42" t="s">
        <v>7</v>
      </c>
      <c r="M7" s="42" t="s">
        <v>8</v>
      </c>
      <c r="N7" s="43"/>
      <c r="O7" s="44" t="s">
        <v>12</v>
      </c>
      <c r="P7" s="48"/>
    </row>
    <row r="8" spans="1:16" ht="31.5" customHeight="1">
      <c r="A8" s="30"/>
      <c r="B8" s="45"/>
      <c r="C8" s="45"/>
      <c r="D8" s="42"/>
      <c r="E8" s="42"/>
      <c r="F8" s="43"/>
      <c r="G8" s="42"/>
      <c r="H8" s="42"/>
      <c r="I8" s="43"/>
      <c r="J8" s="42"/>
      <c r="K8" s="43"/>
      <c r="L8" s="42"/>
      <c r="M8" s="42"/>
      <c r="N8" s="43"/>
      <c r="O8" s="44"/>
      <c r="P8" s="48"/>
    </row>
    <row r="9" spans="1:16" s="13" customFormat="1" ht="14.25">
      <c r="A9" s="12"/>
      <c r="B9" s="28"/>
      <c r="C9" s="28"/>
      <c r="D9" s="32" t="s">
        <v>40</v>
      </c>
      <c r="E9" s="34">
        <f>E10+E12</f>
        <v>3642845</v>
      </c>
      <c r="F9" s="34">
        <f aca="true" t="shared" si="0" ref="F9:O9">F10+F12</f>
        <v>1266784</v>
      </c>
      <c r="G9" s="34">
        <f t="shared" si="0"/>
        <v>2224061</v>
      </c>
      <c r="H9" s="34">
        <f t="shared" si="0"/>
        <v>152000</v>
      </c>
      <c r="I9" s="34">
        <f t="shared" si="0"/>
        <v>0</v>
      </c>
      <c r="J9" s="34">
        <f t="shared" si="0"/>
        <v>50000</v>
      </c>
      <c r="K9" s="34">
        <f t="shared" si="0"/>
        <v>50000</v>
      </c>
      <c r="L9" s="34">
        <f t="shared" si="0"/>
        <v>0</v>
      </c>
      <c r="M9" s="34">
        <f t="shared" si="0"/>
        <v>0</v>
      </c>
      <c r="N9" s="34">
        <f t="shared" si="0"/>
        <v>50000</v>
      </c>
      <c r="O9" s="34">
        <f t="shared" si="0"/>
        <v>50000</v>
      </c>
      <c r="P9" s="34">
        <f>E9+J9</f>
        <v>3692845</v>
      </c>
    </row>
    <row r="10" spans="2:16" ht="18.75" customHeight="1">
      <c r="B10" s="28" t="s">
        <v>9</v>
      </c>
      <c r="C10" s="28"/>
      <c r="D10" s="32" t="s">
        <v>21</v>
      </c>
      <c r="E10" s="34">
        <f aca="true" t="shared" si="1" ref="E10:O10">E11</f>
        <v>3482845</v>
      </c>
      <c r="F10" s="34">
        <f t="shared" si="1"/>
        <v>1106784</v>
      </c>
      <c r="G10" s="34">
        <f t="shared" si="1"/>
        <v>2224061</v>
      </c>
      <c r="H10" s="34">
        <f t="shared" si="1"/>
        <v>152000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aca="true" t="shared" si="2" ref="P10:P39">E10+J10</f>
        <v>3482845</v>
      </c>
    </row>
    <row r="11" spans="2:16" ht="15">
      <c r="B11" s="29" t="s">
        <v>41</v>
      </c>
      <c r="C11" s="29" t="s">
        <v>11</v>
      </c>
      <c r="D11" s="22" t="s">
        <v>42</v>
      </c>
      <c r="E11" s="35">
        <f>F11+G11+H11+I11</f>
        <v>3482845</v>
      </c>
      <c r="F11" s="35">
        <f>1046584+25200+50000-15000</f>
        <v>1106784</v>
      </c>
      <c r="G11" s="35">
        <f>1974061+250000</f>
        <v>2224061</v>
      </c>
      <c r="H11" s="35">
        <v>152000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4">
        <f t="shared" si="2"/>
        <v>3482845</v>
      </c>
    </row>
    <row r="12" spans="2:16" ht="15">
      <c r="B12" s="29" t="s">
        <v>56</v>
      </c>
      <c r="C12" s="21">
        <v>250404</v>
      </c>
      <c r="D12" s="24" t="s">
        <v>38</v>
      </c>
      <c r="E12" s="35">
        <f>F12+G12+H12+I12</f>
        <v>160000</v>
      </c>
      <c r="F12" s="35">
        <f>120000+40000</f>
        <v>160000</v>
      </c>
      <c r="G12" s="35">
        <v>0</v>
      </c>
      <c r="H12" s="35">
        <v>0</v>
      </c>
      <c r="I12" s="35">
        <v>0</v>
      </c>
      <c r="J12" s="36">
        <f>K12</f>
        <v>50000</v>
      </c>
      <c r="K12" s="35">
        <v>50000</v>
      </c>
      <c r="L12" s="35">
        <v>0</v>
      </c>
      <c r="M12" s="35">
        <v>0</v>
      </c>
      <c r="N12" s="35">
        <v>50000</v>
      </c>
      <c r="O12" s="35">
        <v>50000</v>
      </c>
      <c r="P12" s="34">
        <f t="shared" si="2"/>
        <v>210000</v>
      </c>
    </row>
    <row r="13" spans="2:16" ht="9" customHeight="1">
      <c r="B13" s="19"/>
      <c r="C13" s="21"/>
      <c r="D13" s="24"/>
      <c r="E13" s="35"/>
      <c r="F13" s="35"/>
      <c r="G13" s="35"/>
      <c r="H13" s="35"/>
      <c r="I13" s="35"/>
      <c r="J13" s="36"/>
      <c r="K13" s="35"/>
      <c r="L13" s="35"/>
      <c r="M13" s="35"/>
      <c r="N13" s="35"/>
      <c r="O13" s="35"/>
      <c r="P13" s="34"/>
    </row>
    <row r="14" spans="2:16" ht="20.25" customHeight="1">
      <c r="B14" s="19">
        <v>1011000</v>
      </c>
      <c r="C14" s="19"/>
      <c r="D14" s="23" t="s">
        <v>44</v>
      </c>
      <c r="E14" s="34">
        <f>E15</f>
        <v>12439000</v>
      </c>
      <c r="F14" s="34">
        <f aca="true" t="shared" si="3" ref="F14:O14">F15</f>
        <v>12439000</v>
      </c>
      <c r="G14" s="34">
        <f t="shared" si="3"/>
        <v>7394192</v>
      </c>
      <c r="H14" s="34">
        <f t="shared" si="3"/>
        <v>2641400</v>
      </c>
      <c r="I14" s="34">
        <f t="shared" si="3"/>
        <v>0</v>
      </c>
      <c r="J14" s="34">
        <f t="shared" si="3"/>
        <v>880000</v>
      </c>
      <c r="K14" s="34">
        <f t="shared" si="3"/>
        <v>880000</v>
      </c>
      <c r="L14" s="34">
        <f t="shared" si="3"/>
        <v>0</v>
      </c>
      <c r="M14" s="34">
        <f t="shared" si="3"/>
        <v>0</v>
      </c>
      <c r="N14" s="34">
        <f t="shared" si="3"/>
        <v>0</v>
      </c>
      <c r="O14" s="34">
        <f t="shared" si="3"/>
        <v>0</v>
      </c>
      <c r="P14" s="34">
        <f t="shared" si="2"/>
        <v>13319000</v>
      </c>
    </row>
    <row r="15" spans="2:16" ht="19.5" customHeight="1">
      <c r="B15" s="29" t="s">
        <v>43</v>
      </c>
      <c r="C15" s="29" t="s">
        <v>22</v>
      </c>
      <c r="D15" s="22" t="s">
        <v>45</v>
      </c>
      <c r="E15" s="35">
        <f>F15</f>
        <v>12439000</v>
      </c>
      <c r="F15" s="35">
        <f>10000000+300000+1226500+95500+68000+641000+100000+8000</f>
        <v>12439000</v>
      </c>
      <c r="G15" s="35">
        <f>6806192+156000+350000+82000</f>
        <v>7394192</v>
      </c>
      <c r="H15" s="35">
        <f>2241400+300000+50000+50000</f>
        <v>2641400</v>
      </c>
      <c r="I15" s="35">
        <v>0</v>
      </c>
      <c r="J15" s="35">
        <f>K15</f>
        <v>880000</v>
      </c>
      <c r="K15" s="35">
        <v>880000</v>
      </c>
      <c r="L15" s="35">
        <v>0</v>
      </c>
      <c r="M15" s="35">
        <v>0</v>
      </c>
      <c r="N15" s="35">
        <v>0</v>
      </c>
      <c r="O15" s="35">
        <v>0</v>
      </c>
      <c r="P15" s="34">
        <f t="shared" si="2"/>
        <v>13319000</v>
      </c>
    </row>
    <row r="16" spans="2:16" ht="15">
      <c r="B16" s="29"/>
      <c r="C16" s="29"/>
      <c r="D16" s="2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4"/>
    </row>
    <row r="17" spans="2:16" ht="14.25">
      <c r="B17" s="28" t="s">
        <v>47</v>
      </c>
      <c r="C17" s="28"/>
      <c r="D17" s="23" t="s">
        <v>46</v>
      </c>
      <c r="E17" s="34">
        <f>E18+E19</f>
        <v>371000</v>
      </c>
      <c r="F17" s="34">
        <f aca="true" t="shared" si="4" ref="F17:O17">F18+F19</f>
        <v>371000</v>
      </c>
      <c r="G17" s="34">
        <f t="shared" si="4"/>
        <v>0</v>
      </c>
      <c r="H17" s="34">
        <f t="shared" si="4"/>
        <v>0</v>
      </c>
      <c r="I17" s="34">
        <f t="shared" si="4"/>
        <v>0</v>
      </c>
      <c r="J17" s="34">
        <f t="shared" si="4"/>
        <v>0</v>
      </c>
      <c r="K17" s="34">
        <f t="shared" si="4"/>
        <v>0</v>
      </c>
      <c r="L17" s="34">
        <f t="shared" si="4"/>
        <v>0</v>
      </c>
      <c r="M17" s="34">
        <f t="shared" si="4"/>
        <v>0</v>
      </c>
      <c r="N17" s="34">
        <f t="shared" si="4"/>
        <v>0</v>
      </c>
      <c r="O17" s="34">
        <f t="shared" si="4"/>
        <v>0</v>
      </c>
      <c r="P17" s="34">
        <f t="shared" si="2"/>
        <v>371000</v>
      </c>
    </row>
    <row r="18" spans="2:16" ht="16.5" customHeight="1">
      <c r="B18" s="37">
        <v>1513280</v>
      </c>
      <c r="C18" s="29" t="s">
        <v>23</v>
      </c>
      <c r="D18" s="22" t="s">
        <v>24</v>
      </c>
      <c r="E18" s="35">
        <f>F18+G18+H18+I18</f>
        <v>200000</v>
      </c>
      <c r="F18" s="35">
        <f>130000+70000</f>
        <v>200000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4">
        <f t="shared" si="2"/>
        <v>200000</v>
      </c>
    </row>
    <row r="19" spans="2:16" ht="76.5" customHeight="1">
      <c r="B19" s="37">
        <v>1513460</v>
      </c>
      <c r="C19" s="29" t="s">
        <v>25</v>
      </c>
      <c r="D19" s="22" t="s">
        <v>48</v>
      </c>
      <c r="E19" s="35">
        <f>F19+G19+H19+I19</f>
        <v>171000</v>
      </c>
      <c r="F19" s="35">
        <f>121000+50000</f>
        <v>171000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4">
        <f t="shared" si="2"/>
        <v>171000</v>
      </c>
    </row>
    <row r="20" spans="2:16" ht="15">
      <c r="B20" s="37"/>
      <c r="C20" s="29"/>
      <c r="D20" s="2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4"/>
    </row>
    <row r="21" spans="2:16" ht="14.25">
      <c r="B21" s="38">
        <v>2410000</v>
      </c>
      <c r="C21" s="28"/>
      <c r="D21" s="23" t="s">
        <v>49</v>
      </c>
      <c r="E21" s="34">
        <f>E22+E23</f>
        <v>185000</v>
      </c>
      <c r="F21" s="34">
        <f aca="true" t="shared" si="5" ref="F21:O21">F22+F23</f>
        <v>185000</v>
      </c>
      <c r="G21" s="34">
        <f t="shared" si="5"/>
        <v>39792</v>
      </c>
      <c r="H21" s="34">
        <f t="shared" si="5"/>
        <v>1400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2"/>
        <v>185000</v>
      </c>
    </row>
    <row r="22" spans="2:16" ht="15">
      <c r="B22" s="29" t="s">
        <v>50</v>
      </c>
      <c r="C22" s="29" t="s">
        <v>30</v>
      </c>
      <c r="D22" s="33" t="s">
        <v>31</v>
      </c>
      <c r="E22" s="35">
        <f>F22</f>
        <v>50000</v>
      </c>
      <c r="F22" s="39">
        <f>43000+7000</f>
        <v>50000</v>
      </c>
      <c r="G22" s="39">
        <f>34092+5700</f>
        <v>39792</v>
      </c>
      <c r="H22" s="39">
        <v>1400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5">
        <f t="shared" si="2"/>
        <v>50000</v>
      </c>
    </row>
    <row r="23" spans="2:16" ht="15">
      <c r="B23" s="29" t="s">
        <v>51</v>
      </c>
      <c r="C23" s="29" t="s">
        <v>32</v>
      </c>
      <c r="D23" s="33" t="s">
        <v>33</v>
      </c>
      <c r="E23" s="35">
        <f>F23+G23+H23+I23</f>
        <v>135000</v>
      </c>
      <c r="F23" s="35">
        <v>135000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f t="shared" si="2"/>
        <v>135000</v>
      </c>
    </row>
    <row r="24" spans="2:16" ht="15">
      <c r="B24" s="29"/>
      <c r="C24" s="29"/>
      <c r="D24" s="33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2:16" ht="14.25">
      <c r="B25" s="38">
        <v>4010000</v>
      </c>
      <c r="C25" s="28"/>
      <c r="D25" s="23" t="s">
        <v>52</v>
      </c>
      <c r="E25" s="34">
        <f>E27+E29+E30+E31+E33+E34+E28+E26+E32</f>
        <v>6557700</v>
      </c>
      <c r="F25" s="34">
        <f aca="true" t="shared" si="6" ref="F25:O25">F27+F29+F30+F31+F33+F34+F28+F26+F32</f>
        <v>6557700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11059992</v>
      </c>
      <c r="K25" s="34">
        <f t="shared" si="6"/>
        <v>11059992</v>
      </c>
      <c r="L25" s="34">
        <f t="shared" si="6"/>
        <v>0</v>
      </c>
      <c r="M25" s="34">
        <f t="shared" si="6"/>
        <v>0</v>
      </c>
      <c r="N25" s="34">
        <f t="shared" si="6"/>
        <v>10419955</v>
      </c>
      <c r="O25" s="34">
        <f t="shared" si="6"/>
        <v>10419955</v>
      </c>
      <c r="P25" s="34">
        <f t="shared" si="2"/>
        <v>17617692</v>
      </c>
    </row>
    <row r="26" spans="2:16" ht="15">
      <c r="B26" s="38"/>
      <c r="C26" s="29" t="s">
        <v>64</v>
      </c>
      <c r="D26" s="22" t="s">
        <v>65</v>
      </c>
      <c r="E26" s="35">
        <f>F26+G26+H26+I26</f>
        <v>150000</v>
      </c>
      <c r="F26" s="35">
        <v>150000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4">
        <f>E26+J26</f>
        <v>150000</v>
      </c>
    </row>
    <row r="27" spans="2:16" ht="15">
      <c r="B27" s="29" t="s">
        <v>26</v>
      </c>
      <c r="C27" s="29" t="s">
        <v>26</v>
      </c>
      <c r="D27" s="22" t="s">
        <v>27</v>
      </c>
      <c r="E27" s="35">
        <f>F27+G27+H27+I27</f>
        <v>200000</v>
      </c>
      <c r="F27" s="35">
        <f>200000</f>
        <v>200000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4">
        <f t="shared" si="2"/>
        <v>200000</v>
      </c>
    </row>
    <row r="28" spans="2:16" ht="15">
      <c r="B28" s="29" t="s">
        <v>60</v>
      </c>
      <c r="C28" s="29" t="s">
        <v>60</v>
      </c>
      <c r="D28" s="22" t="s">
        <v>61</v>
      </c>
      <c r="E28" s="35">
        <f>F28+G28+H28+I28</f>
        <v>420000</v>
      </c>
      <c r="F28" s="35">
        <v>420000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4">
        <f>E28+J28</f>
        <v>420000</v>
      </c>
    </row>
    <row r="29" spans="2:16" ht="15">
      <c r="B29" s="29" t="s">
        <v>53</v>
      </c>
      <c r="C29" s="29" t="s">
        <v>28</v>
      </c>
      <c r="D29" s="22" t="s">
        <v>29</v>
      </c>
      <c r="E29" s="35">
        <f>F29+G29+H29+I29</f>
        <v>2742700</v>
      </c>
      <c r="F29" s="35">
        <f>2628700+114000</f>
        <v>2742700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4">
        <f t="shared" si="2"/>
        <v>2742700</v>
      </c>
    </row>
    <row r="30" spans="2:16" ht="15">
      <c r="B30" s="29" t="s">
        <v>54</v>
      </c>
      <c r="C30" s="29" t="s">
        <v>14</v>
      </c>
      <c r="D30" s="33" t="s">
        <v>35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6">
        <f aca="true" t="shared" si="7" ref="J30:J37">K30</f>
        <v>8419955</v>
      </c>
      <c r="K30" s="35">
        <f>9530655-405700-1400000+695000</f>
        <v>8419955</v>
      </c>
      <c r="L30" s="35">
        <v>0</v>
      </c>
      <c r="M30" s="35">
        <v>0</v>
      </c>
      <c r="N30" s="35">
        <f>O30</f>
        <v>7195198</v>
      </c>
      <c r="O30" s="35">
        <f>9530655-405700-1400000+695000-1224757</f>
        <v>7195198</v>
      </c>
      <c r="P30" s="34">
        <f t="shared" si="2"/>
        <v>8419955</v>
      </c>
    </row>
    <row r="31" spans="2:16" ht="51.75" customHeight="1">
      <c r="B31" s="29" t="s">
        <v>55</v>
      </c>
      <c r="C31" s="21">
        <v>170703</v>
      </c>
      <c r="D31" s="22" t="s">
        <v>34</v>
      </c>
      <c r="E31" s="35">
        <f>F31+G31+H31+I31</f>
        <v>3000000</v>
      </c>
      <c r="F31" s="36">
        <f>2800000+200000</f>
        <v>3000000</v>
      </c>
      <c r="G31" s="36">
        <v>0</v>
      </c>
      <c r="H31" s="36">
        <v>0</v>
      </c>
      <c r="I31" s="36">
        <v>0</v>
      </c>
      <c r="J31" s="36">
        <f t="shared" si="7"/>
        <v>2000000</v>
      </c>
      <c r="K31" s="36">
        <f>600000+1400000</f>
        <v>2000000</v>
      </c>
      <c r="L31" s="36">
        <v>0</v>
      </c>
      <c r="M31" s="36">
        <v>0</v>
      </c>
      <c r="N31" s="36">
        <f>O31</f>
        <v>3224757</v>
      </c>
      <c r="O31" s="36">
        <f>600000+1400000+1224757</f>
        <v>3224757</v>
      </c>
      <c r="P31" s="34">
        <f t="shared" si="2"/>
        <v>5000000</v>
      </c>
    </row>
    <row r="32" spans="2:16" ht="15">
      <c r="B32" s="29"/>
      <c r="C32" s="21">
        <v>200200</v>
      </c>
      <c r="D32" s="22" t="s">
        <v>66</v>
      </c>
      <c r="E32" s="35">
        <f>F32</f>
        <v>0</v>
      </c>
      <c r="F32" s="36">
        <v>0</v>
      </c>
      <c r="G32" s="36">
        <v>0</v>
      </c>
      <c r="H32" s="36">
        <v>0</v>
      </c>
      <c r="I32" s="36">
        <v>0</v>
      </c>
      <c r="J32" s="36">
        <f t="shared" si="7"/>
        <v>279037</v>
      </c>
      <c r="K32" s="36">
        <v>279037</v>
      </c>
      <c r="L32" s="36">
        <v>0</v>
      </c>
      <c r="M32" s="36">
        <v>0</v>
      </c>
      <c r="N32" s="36">
        <v>0</v>
      </c>
      <c r="O32" s="36">
        <v>0</v>
      </c>
      <c r="P32" s="34">
        <f>E32+J32</f>
        <v>279037</v>
      </c>
    </row>
    <row r="33" spans="2:16" ht="23.25" customHeight="1">
      <c r="B33" s="21"/>
      <c r="C33" s="21">
        <v>240601</v>
      </c>
      <c r="D33" s="22" t="s">
        <v>36</v>
      </c>
      <c r="E33" s="35">
        <f>F33</f>
        <v>45000</v>
      </c>
      <c r="F33" s="36">
        <v>45000</v>
      </c>
      <c r="G33" s="36">
        <v>0</v>
      </c>
      <c r="H33" s="36">
        <v>0</v>
      </c>
      <c r="I33" s="36">
        <v>0</v>
      </c>
      <c r="J33" s="36">
        <f t="shared" si="7"/>
        <v>21000</v>
      </c>
      <c r="K33" s="36">
        <v>21000</v>
      </c>
      <c r="L33" s="36">
        <v>0</v>
      </c>
      <c r="M33" s="36">
        <v>0</v>
      </c>
      <c r="N33" s="36">
        <v>0</v>
      </c>
      <c r="O33" s="36">
        <v>0</v>
      </c>
      <c r="P33" s="34">
        <f t="shared" si="2"/>
        <v>66000</v>
      </c>
    </row>
    <row r="34" spans="2:16" ht="61.5" customHeight="1">
      <c r="B34" s="21"/>
      <c r="C34" s="21">
        <v>240900</v>
      </c>
      <c r="D34" s="22" t="s">
        <v>37</v>
      </c>
      <c r="E34" s="35">
        <f>F34+G34+H34+I34</f>
        <v>0</v>
      </c>
      <c r="F34" s="35">
        <v>0</v>
      </c>
      <c r="G34" s="35">
        <v>0</v>
      </c>
      <c r="H34" s="35">
        <v>0</v>
      </c>
      <c r="I34" s="35">
        <v>0</v>
      </c>
      <c r="J34" s="36">
        <f t="shared" si="7"/>
        <v>340000</v>
      </c>
      <c r="K34" s="35">
        <f>280000+60000</f>
        <v>340000</v>
      </c>
      <c r="L34" s="35">
        <v>0</v>
      </c>
      <c r="M34" s="35">
        <v>0</v>
      </c>
      <c r="N34" s="35">
        <v>0</v>
      </c>
      <c r="O34" s="35">
        <v>0</v>
      </c>
      <c r="P34" s="34">
        <f t="shared" si="2"/>
        <v>340000</v>
      </c>
    </row>
    <row r="35" spans="2:16" ht="15">
      <c r="B35" s="21"/>
      <c r="C35" s="21">
        <v>250380</v>
      </c>
      <c r="D35" s="22" t="s">
        <v>59</v>
      </c>
      <c r="E35" s="35">
        <f>F35+G35+H35+I35</f>
        <v>1151500</v>
      </c>
      <c r="F35" s="35">
        <f>1076500+40000+35000</f>
        <v>1151500</v>
      </c>
      <c r="G35" s="35">
        <v>0</v>
      </c>
      <c r="H35" s="35">
        <v>0</v>
      </c>
      <c r="I35" s="35">
        <v>0</v>
      </c>
      <c r="J35" s="36">
        <f t="shared" si="7"/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4">
        <f>E35+J35</f>
        <v>1151500</v>
      </c>
    </row>
    <row r="36" spans="2:16" ht="45">
      <c r="B36" s="21"/>
      <c r="C36" s="21">
        <v>170102</v>
      </c>
      <c r="D36" s="22" t="s">
        <v>62</v>
      </c>
      <c r="E36" s="35">
        <f>F36+G36+H36+I36</f>
        <v>250000</v>
      </c>
      <c r="F36" s="35">
        <f>50000+200000</f>
        <v>250000</v>
      </c>
      <c r="G36" s="35">
        <v>0</v>
      </c>
      <c r="H36" s="35">
        <v>0</v>
      </c>
      <c r="I36" s="35">
        <v>0</v>
      </c>
      <c r="J36" s="36">
        <f t="shared" si="7"/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4">
        <f>E36+J36</f>
        <v>250000</v>
      </c>
    </row>
    <row r="37" spans="2:16" ht="45">
      <c r="B37" s="21"/>
      <c r="C37" s="21">
        <v>250344</v>
      </c>
      <c r="D37" s="22" t="s">
        <v>63</v>
      </c>
      <c r="E37" s="35">
        <f>F37+G37+H37+I37</f>
        <v>45000</v>
      </c>
      <c r="F37" s="35">
        <v>45000</v>
      </c>
      <c r="G37" s="35">
        <v>0</v>
      </c>
      <c r="H37" s="35">
        <v>0</v>
      </c>
      <c r="I37" s="35">
        <v>0</v>
      </c>
      <c r="J37" s="36">
        <f t="shared" si="7"/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4">
        <f>E37+J37</f>
        <v>45000</v>
      </c>
    </row>
    <row r="38" spans="2:16" ht="15.75" customHeight="1">
      <c r="B38" s="19"/>
      <c r="C38" s="21"/>
      <c r="D38" s="24"/>
      <c r="E38" s="34"/>
      <c r="F38" s="35"/>
      <c r="G38" s="35"/>
      <c r="H38" s="35"/>
      <c r="I38" s="35"/>
      <c r="J38" s="36"/>
      <c r="K38" s="35"/>
      <c r="L38" s="35"/>
      <c r="M38" s="35"/>
      <c r="N38" s="35"/>
      <c r="O38" s="35"/>
      <c r="P38" s="34"/>
    </row>
    <row r="39" spans="2:16" ht="14.25">
      <c r="B39" s="19">
        <v>250102</v>
      </c>
      <c r="C39" s="19"/>
      <c r="D39" s="20" t="s">
        <v>39</v>
      </c>
      <c r="E39" s="34">
        <f>F39+G39+H39+I39</f>
        <v>17000</v>
      </c>
      <c r="F39" s="35">
        <v>17000</v>
      </c>
      <c r="G39" s="35">
        <v>0</v>
      </c>
      <c r="H39" s="35">
        <v>0</v>
      </c>
      <c r="I39" s="35">
        <v>0</v>
      </c>
      <c r="J39" s="36">
        <f>K39</f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4">
        <f t="shared" si="2"/>
        <v>17000</v>
      </c>
    </row>
    <row r="40" spans="2:16" ht="14.25">
      <c r="B40" s="19"/>
      <c r="C40" s="19"/>
      <c r="D40" s="20"/>
      <c r="E40" s="34"/>
      <c r="F40" s="35"/>
      <c r="G40" s="35"/>
      <c r="H40" s="35"/>
      <c r="I40" s="35"/>
      <c r="J40" s="36"/>
      <c r="K40" s="35"/>
      <c r="L40" s="35"/>
      <c r="M40" s="35"/>
      <c r="N40" s="35"/>
      <c r="O40" s="35"/>
      <c r="P40" s="34"/>
    </row>
    <row r="41" spans="2:16" ht="15">
      <c r="B41" s="21"/>
      <c r="C41" s="21"/>
      <c r="D41" s="20" t="s">
        <v>13</v>
      </c>
      <c r="E41" s="34">
        <f>E9+E14+E17+E21+E25+E39+E35+E36+E37</f>
        <v>24659045</v>
      </c>
      <c r="F41" s="34">
        <f>F9+F14+F17+F21+F25+F39+F35+F36+F37</f>
        <v>22282984</v>
      </c>
      <c r="G41" s="34">
        <f>G9+G14+G17+G21+G25+G39+G35+G36+G37</f>
        <v>9658045</v>
      </c>
      <c r="H41" s="34">
        <f>H9+H14+H17+H21+H25+H39+H35+H36+H37</f>
        <v>2794800</v>
      </c>
      <c r="I41" s="34">
        <f aca="true" t="shared" si="8" ref="I41:O41">I9+I14+I17+I21+I25+I39+I35+I36</f>
        <v>0</v>
      </c>
      <c r="J41" s="34">
        <f>J9+J14+J17+J21+J25+J39+J35+J36</f>
        <v>11989992</v>
      </c>
      <c r="K41" s="34">
        <f t="shared" si="8"/>
        <v>11989992</v>
      </c>
      <c r="L41" s="34">
        <f t="shared" si="8"/>
        <v>0</v>
      </c>
      <c r="M41" s="34">
        <f t="shared" si="8"/>
        <v>0</v>
      </c>
      <c r="N41" s="34">
        <f t="shared" si="8"/>
        <v>10469955</v>
      </c>
      <c r="O41" s="34">
        <f t="shared" si="8"/>
        <v>10469955</v>
      </c>
      <c r="P41" s="34">
        <f>E41+J41</f>
        <v>36649037</v>
      </c>
    </row>
    <row r="43" spans="2:16" ht="15" customHeight="1">
      <c r="B43" s="41" t="s">
        <v>17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2:16" ht="16.5" customHeight="1">
      <c r="B44" s="41" t="s">
        <v>18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6" spans="4:12" ht="21" customHeight="1">
      <c r="D46" s="40" t="s">
        <v>20</v>
      </c>
      <c r="E46" s="31"/>
      <c r="F46" s="25"/>
      <c r="L46" s="2" t="s">
        <v>57</v>
      </c>
    </row>
  </sheetData>
  <sheetProtection/>
  <mergeCells count="24">
    <mergeCell ref="B3:P3"/>
    <mergeCell ref="G7:G8"/>
    <mergeCell ref="C5:C8"/>
    <mergeCell ref="J6:J8"/>
    <mergeCell ref="G6:H6"/>
    <mergeCell ref="P5:P8"/>
    <mergeCell ref="D5:D8"/>
    <mergeCell ref="L2:P2"/>
    <mergeCell ref="B1:P1"/>
    <mergeCell ref="L6:M6"/>
    <mergeCell ref="E5:I5"/>
    <mergeCell ref="I6:I8"/>
    <mergeCell ref="L7:L8"/>
    <mergeCell ref="H7:H8"/>
    <mergeCell ref="E6:E8"/>
    <mergeCell ref="J5:O5"/>
    <mergeCell ref="K6:K8"/>
    <mergeCell ref="B44:P44"/>
    <mergeCell ref="M7:M8"/>
    <mergeCell ref="N6:N8"/>
    <mergeCell ref="O7:O8"/>
    <mergeCell ref="F6:F8"/>
    <mergeCell ref="B5:B8"/>
    <mergeCell ref="B43:P43"/>
  </mergeCells>
  <printOptions horizontalCentered="1"/>
  <pageMargins left="0.3937007874015748" right="0.3937007874015748" top="0.5905511811023623" bottom="0.5905511811023623" header="0.5118110236220472" footer="0.31496062992125984"/>
  <pageSetup fitToHeight="0" horizontalDpi="300" verticalDpi="3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2016-07-26T11:58:35Z</cp:lastPrinted>
  <dcterms:created xsi:type="dcterms:W3CDTF">2014-01-17T10:52:16Z</dcterms:created>
  <dcterms:modified xsi:type="dcterms:W3CDTF">2016-07-30T13:52:50Z</dcterms:modified>
  <cp:category/>
  <cp:version/>
  <cp:contentType/>
  <cp:contentStatus/>
</cp:coreProperties>
</file>