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tabRatio="599" activeTab="3"/>
  </bookViews>
  <sheets>
    <sheet name="Доходи" sheetId="1" r:id="rId1"/>
    <sheet name="Функції" sheetId="2" r:id="rId2"/>
    <sheet name="Розпорядники" sheetId="3" r:id="rId3"/>
    <sheet name="Перелік об&quot;єктів " sheetId="4" r:id="rId4"/>
    <sheet name="Лист1 " sheetId="5" r:id="rId5"/>
    <sheet name="програми" sheetId="6" r:id="rId6"/>
    <sheet name="Водоканал" sheetId="7" r:id="rId7"/>
    <sheet name="Освіта" sheetId="8" r:id="rId8"/>
    <sheet name="Теплосервіс" sheetId="9" r:id="rId9"/>
  </sheets>
  <definedNames>
    <definedName name="wrn.Інструкція." localSheetId="6" hidden="1">{#N/A,#N/A,FALSE,"Лист4"}</definedName>
    <definedName name="wrn.Інструкція." localSheetId="0" hidden="1">{#N/A,#N/A,FALSE,"Лист4"}</definedName>
    <definedName name="wrn.Інструкція." localSheetId="4" hidden="1">{#N/A,#N/A,FALSE,"Лист4"}</definedName>
    <definedName name="wrn.Інструкція." localSheetId="7" hidden="1">{#N/A,#N/A,FALSE,"Лист4"}</definedName>
    <definedName name="wrn.Інструкція." localSheetId="3" hidden="1">{#N/A,#N/A,FALSE,"Лист4"}</definedName>
    <definedName name="wrn.Інструкція." localSheetId="5" hidden="1">{#N/A,#N/A,FALSE,"Лист4"}</definedName>
    <definedName name="wrn.Інструкція." localSheetId="2" hidden="1">{#N/A,#N/A,FALSE,"Лист4"}</definedName>
    <definedName name="wrn.Інструкція." localSheetId="8" hidden="1">{#N/A,#N/A,FALSE,"Лист4"}</definedName>
    <definedName name="wrn.Інструкція." localSheetId="1" hidden="1">{#N/A,#N/A,FALSE,"Лист4"}</definedName>
    <definedName name="wrn.Інструкція." hidden="1">{#N/A,#N/A,FALSE,"Лист4"}</definedName>
    <definedName name="_xlnm.Print_Titles" localSheetId="0">'Доходи'!$10:$12</definedName>
    <definedName name="_xlnm.Print_Titles" localSheetId="2">'Розпорядники'!$7:$9</definedName>
    <definedName name="_xlnm.Print_Titles" localSheetId="1">'Функції'!$12:$12</definedName>
    <definedName name="_xlnm.Print_Area" localSheetId="6">'Водоканал'!$B$1:$K$96</definedName>
    <definedName name="_xlnm.Print_Area" localSheetId="7">'Освіта'!$B$1:$K$41</definedName>
    <definedName name="_xlnm.Print_Area" localSheetId="3">'Перелік об"єктів '!$B$1:$K$178</definedName>
    <definedName name="_xlnm.Print_Area" localSheetId="5">'програми'!$B$1:$K$156</definedName>
    <definedName name="_xlnm.Print_Area" localSheetId="8">'Теплосервіс'!$B$1:$K$19</definedName>
    <definedName name="р" localSheetId="6" hidden="1">{#N/A,#N/A,FALSE,"Лист4"}</definedName>
    <definedName name="р" localSheetId="0" hidden="1">{#N/A,#N/A,FALSE,"Лист4"}</definedName>
    <definedName name="р" localSheetId="4" hidden="1">{#N/A,#N/A,FALSE,"Лист4"}</definedName>
    <definedName name="р" localSheetId="7" hidden="1">{#N/A,#N/A,FALSE,"Лист4"}</definedName>
    <definedName name="р" localSheetId="3" hidden="1">{#N/A,#N/A,FALSE,"Лист4"}</definedName>
    <definedName name="р" localSheetId="5" hidden="1">{#N/A,#N/A,FALSE,"Лист4"}</definedName>
    <definedName name="р" localSheetId="2" hidden="1">{#N/A,#N/A,FALSE,"Лист4"}</definedName>
    <definedName name="р" localSheetId="8" hidden="1">{#N/A,#N/A,FALSE,"Лист4"}</definedName>
    <definedName name="р" localSheetId="1" hidden="1">{#N/A,#N/A,FALSE,"Лист4"}</definedName>
    <definedName name="р" hidden="1">{#N/A,#N/A,FALSE,"Лист4"}</definedName>
  </definedNames>
  <calcPr fullCalcOnLoad="1"/>
</workbook>
</file>

<file path=xl/sharedStrings.xml><?xml version="1.0" encoding="utf-8"?>
<sst xmlns="http://schemas.openxmlformats.org/spreadsheetml/2006/main" count="1205" uniqueCount="456">
  <si>
    <t xml:space="preserve"> Інші субвенції </t>
  </si>
  <si>
    <t>КД та експертизи капітального ремонту Коростишівської міської ради, які знаходяться на обслуговуванні КП "Коростишівська комунальна служба" на 2014 рік (згідно титульного списку)</t>
  </si>
  <si>
    <t>Капітальний ремонт дахів житлових будинків в м.Коростишеві (згідно титульного списку)</t>
  </si>
  <si>
    <t>Капітальний ремонт тепло-водо-електро-каналізаційних систем житлових будинків м. Коростишів (згідно титульного списку)</t>
  </si>
  <si>
    <t>Погашення кредиторської заборгованості за капітальний ремонт системи водопостачання в житловому будинку по вул. Більшовицька, 137а</t>
  </si>
  <si>
    <t>Погашення кредиторсьткої заборгованості за капітальний ремонт системи водопостачання в житловому будинку по вул. Ч.Площа, 21</t>
  </si>
  <si>
    <t>Погашення кредиторської заборгованості за капітальний ремонт фойє третього поверху міської ради</t>
  </si>
  <si>
    <t>Погашення кредиторської заборгованості за ПКД на капітальний ремонт вул. Грибоєдова</t>
  </si>
  <si>
    <t>Капітальний ремонт водогінної мережі по вул. Чернишевського в м.Коростишеві</t>
  </si>
  <si>
    <t>ПКД Капітальний ремонт водогінної мережі по вул. Чернишевського в м.Коростишеві</t>
  </si>
  <si>
    <t>Капітальний ремонт дворової каналізації вул. Р.Люксембург, 1 в м.Коростишеві</t>
  </si>
  <si>
    <t>ПКД на капітальний ремонт дворової каналізації вул. Р.Люксембург, 1 в м.Коростишеві</t>
  </si>
  <si>
    <t>Експертиза на капітальний ремонт дворової каналізації вул. Р.Люксембург, 1 в м.Коростишеві</t>
  </si>
  <si>
    <t>Капітальний ремонт дворової каналізації по вул. Р.Люксембург, 19 в м.Коростишеві</t>
  </si>
  <si>
    <t>ПКД капітальний ремонт дворової каналізації по вул. Р.Люксембург, 19 в м.Коростишеві</t>
  </si>
  <si>
    <t>Капітальний ремонт дворової каналізації по вул. Назаренка, 1а в м.Коростишеві</t>
  </si>
  <si>
    <t>ПКД на капітальний ремонт дворової каналізації по вул. Назаренка, 1а в м.Коростишеві</t>
  </si>
  <si>
    <t>Капітальний ремонт дворової каналізації по вул. Р.Люксембург, 10 в м.Коростишеві</t>
  </si>
  <si>
    <t>ПКД на капітальний ремонт дворової каналізації по вул. Р.Люксембург, 10 в м.Коростишеві</t>
  </si>
  <si>
    <t>Капітальний ремонт ОСББ по вул.Миру5</t>
  </si>
  <si>
    <t xml:space="preserve">Надходження коштів від відшкодування втрат сільськогосподарського і лісогосподарського виробництва  </t>
  </si>
  <si>
    <t>Видатки міського бюджету на 2014 рік</t>
  </si>
  <si>
    <t xml:space="preserve"> на 2014 рік за головними розпорядниками коштів</t>
  </si>
  <si>
    <t>Джерела фінансування міського бюджету на 2014 рік</t>
  </si>
  <si>
    <t>Перелік державних та регіональних програм по міському бюджету на 2014 рік</t>
  </si>
  <si>
    <t>ПКД на капітальний ремонт вул. Гагаріна в м. Коростишеві</t>
  </si>
  <si>
    <t>ПКД на капітальний ремонт вул. Комарова в м. Коростишеві</t>
  </si>
  <si>
    <t>ПКД на капітальний ремонт вул. Гастело в м. Коростишеві</t>
  </si>
  <si>
    <t>ПКД на капітальний ремонт вул. Фрунзе в м. Коростишеві</t>
  </si>
  <si>
    <t>Співфінансування державної програми на "Реконструкція  та капітальний ремонт житлових будинків"</t>
  </si>
  <si>
    <t>Співфінансування державної програми на "Облаштування дитячих і спортивних майданчиків"</t>
  </si>
  <si>
    <t>Співфінансування державної програми на "Реалізація проектів ремонту, реконструкції, будівництва зовнішнього освітлення вулиць із застосуванням енергозберігаючих технологій"</t>
  </si>
  <si>
    <t xml:space="preserve">Поповнення статутного капіталу КП "Коростишівський комунальник" </t>
  </si>
  <si>
    <t>Співфінансування на "Реконструкція очисних споруд каналізації м. Коростишева продуктивностю 2000 куб.м./добу з перспективою розвитку до 3000 куб.м./добу по вул. Польовій в м. Коростишеві"</t>
  </si>
  <si>
    <t>Код</t>
  </si>
  <si>
    <t>Всього</t>
  </si>
  <si>
    <t>Видатки загального фонду</t>
  </si>
  <si>
    <t>Видатки спеціального фонду</t>
  </si>
  <si>
    <t>Разом</t>
  </si>
  <si>
    <t>Міська рада</t>
  </si>
  <si>
    <t>010116</t>
  </si>
  <si>
    <t>Органи місцевого самоврядування</t>
  </si>
  <si>
    <t>070101</t>
  </si>
  <si>
    <t>080600</t>
  </si>
  <si>
    <t>Фельдшерсько-акушерський пункт</t>
  </si>
  <si>
    <t>090412</t>
  </si>
  <si>
    <t xml:space="preserve">Інші видатки на соціальний захист </t>
  </si>
  <si>
    <t>091207</t>
  </si>
  <si>
    <t>100102</t>
  </si>
  <si>
    <t>Капітальний ремонт житлового фонду місцевих органів влади</t>
  </si>
  <si>
    <t>100203</t>
  </si>
  <si>
    <t>Благоустрій міста</t>
  </si>
  <si>
    <t>Бібліотеки</t>
  </si>
  <si>
    <t>Палаци і будинки культури, клуби</t>
  </si>
  <si>
    <t>Видатки на фінансування робіт, пов"язаних з будівництвом, реконструкцією, утриманням автодоріг загального користування</t>
  </si>
  <si>
    <t>Резервний фонд</t>
  </si>
  <si>
    <t>РАЗОМ</t>
  </si>
  <si>
    <t>Кошти, що передаються до районного бюджету з міського</t>
  </si>
  <si>
    <t>Дошкільні заклади освіти</t>
  </si>
  <si>
    <t>Додаток № 3</t>
  </si>
  <si>
    <t>070401</t>
  </si>
  <si>
    <t>Позашкільна освіта</t>
  </si>
  <si>
    <t>Капітальні вкладення</t>
  </si>
  <si>
    <t>Соціальний захист та соціальне забезпечення</t>
  </si>
  <si>
    <t>Житлово-комунальне госп-во</t>
  </si>
  <si>
    <t>Культура і мистецтво</t>
  </si>
  <si>
    <t>Будівництво</t>
  </si>
  <si>
    <t>Транспорт, дорожнє господарство, зв"язок</t>
  </si>
  <si>
    <t xml:space="preserve"> Державні цільові фонди</t>
  </si>
  <si>
    <t>Фонд охорони навколишнього природного середовища</t>
  </si>
  <si>
    <t>Видатки, не віднесені до основних груп</t>
  </si>
  <si>
    <t>Освіта</t>
  </si>
  <si>
    <t>Охорона здоров"я</t>
  </si>
  <si>
    <t>Додаток № 2</t>
  </si>
  <si>
    <t>010000</t>
  </si>
  <si>
    <t>Державне управління</t>
  </si>
  <si>
    <t>070000</t>
  </si>
  <si>
    <t>080000</t>
  </si>
  <si>
    <t>090000</t>
  </si>
  <si>
    <t>100000</t>
  </si>
  <si>
    <t>Пільги, що надаються населенню (пільги по зору)</t>
  </si>
  <si>
    <t>Додаток №  1</t>
  </si>
  <si>
    <t>Доходи</t>
  </si>
  <si>
    <t>Найменування доходів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</si>
  <si>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</si>
  <si>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</si>
  <si>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</si>
  <si>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</si>
  <si>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</si>
  <si>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</si>
  <si>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Перелік об"єктів,</t>
  </si>
  <si>
    <t>за рахунок коштів бюджету розвитку</t>
  </si>
  <si>
    <t>Код головного розпорядника коштів</t>
  </si>
  <si>
    <t>у тому числі погашення заборгованості, що утворилася на початок року</t>
  </si>
  <si>
    <t>ВСЬОГО</t>
  </si>
  <si>
    <t>Розподіл видатків міського бюджету</t>
  </si>
  <si>
    <t>Інші культурно-освітні заклади та заходи</t>
  </si>
  <si>
    <t>100201</t>
  </si>
  <si>
    <t>Теплові мережі</t>
  </si>
  <si>
    <t>001</t>
  </si>
  <si>
    <t>Кошти, що передаються із загального фонду бюджету до бюджету розвитку</t>
  </si>
  <si>
    <t>100400</t>
  </si>
  <si>
    <t>Підприємства і організації побутового обслуговування, що входять до комунальної власності</t>
  </si>
  <si>
    <t>Видатки на запобігання та ліквідацію надзвичайних ситуацій та наслідків стихійного лиха</t>
  </si>
  <si>
    <t>Попередження та ліквідація надзвичайних ситуацій та наслідків стихійного лиха</t>
  </si>
  <si>
    <t>Інші видатки</t>
  </si>
  <si>
    <t>Водопровідно-каналізаційне господарство</t>
  </si>
  <si>
    <t>(грн.)</t>
  </si>
  <si>
    <t>Загальний обсяг фінансування будівництва, грн.</t>
  </si>
  <si>
    <t>Всього видатків на завершення будівництва об"єкту на майбутні роки, грн.</t>
  </si>
  <si>
    <t>Проведення виборів народних депутатів Верховної ради Автономної Республіки Крим, міських голів</t>
  </si>
  <si>
    <t>Назва</t>
  </si>
  <si>
    <t>Сума</t>
  </si>
  <si>
    <t>Внутрішнє фінансування</t>
  </si>
  <si>
    <t>На початок періоду</t>
  </si>
  <si>
    <t>На кінець періоду</t>
  </si>
  <si>
    <t>Фінансування за активними операціями</t>
  </si>
  <si>
    <t>Зміни обсягів готівкових коштів</t>
  </si>
  <si>
    <t>А.П.Кропивницька</t>
  </si>
  <si>
    <t>070809</t>
  </si>
  <si>
    <t>Здійснення виплат, визначених Законом України “Про реструктуризацію заборгованості з виплат, передбачених статтею 57 Закону України “Про освіту” педагогічним, науково-педагогічним та іншим категоріям працівників навчальних закладів</t>
  </si>
  <si>
    <t>091108</t>
  </si>
  <si>
    <t>Заходи по реалізації регіональних програм відпочинку і оздоровлення дітей</t>
  </si>
  <si>
    <t>100601</t>
  </si>
  <si>
    <t>В т.ч. За рахунок субвенції</t>
  </si>
  <si>
    <t>Профінансовано станом на 18.12.06р.</t>
  </si>
  <si>
    <t>Споживання</t>
  </si>
  <si>
    <t>розвитку</t>
  </si>
  <si>
    <t>Відсоток завершеності будівництва об"єктів на майбутні роки, грн</t>
  </si>
  <si>
    <t>100202</t>
  </si>
  <si>
    <t>Землеустрій</t>
  </si>
  <si>
    <t>у.т.ч. субвенція з Державного бюджету</t>
  </si>
  <si>
    <t>у т.ч.субвенція з Державного бюджету</t>
  </si>
  <si>
    <t>Сільське і лісове господарство, рибне господарство та мисливство</t>
  </si>
  <si>
    <t>у т.ч. субвенція з державного бюджету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</si>
  <si>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</si>
  <si>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r>
      <t>Інші послуги, пов'язані з економічною діяльністю</t>
    </r>
    <r>
      <rPr>
        <sz val="9"/>
        <rFont val="Arial"/>
        <family val="2"/>
      </rPr>
      <t> </t>
    </r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</si>
  <si>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</si>
  <si>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х</t>
  </si>
  <si>
    <t>Секретар міської ради</t>
  </si>
  <si>
    <t>у т.ч. інша субвенція</t>
  </si>
  <si>
    <t xml:space="preserve">  за тимчасовою класифікацією видатків та кредитування місцевих бюджетів</t>
  </si>
  <si>
    <t>Код тимчасовоії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</si>
  <si>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</si>
  <si>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з них</t>
  </si>
  <si>
    <t xml:space="preserve">оплата праці </t>
  </si>
  <si>
    <t>комунальні послуги та енергоносії</t>
  </si>
  <si>
    <t xml:space="preserve">комунальні послуги та енергоносії </t>
  </si>
  <si>
    <t>Назва головного розпорядника коштів</t>
  </si>
  <si>
    <t>Назва об"єкту відповідно до проектно-кошторисної документації; тощо</t>
  </si>
  <si>
    <t>Разом видатів на поточний рік, грн.</t>
  </si>
  <si>
    <t>Капітальний ремонт прибудинкових територій</t>
  </si>
  <si>
    <t>Поповнення статутного фонду КП "Теплолюкс"</t>
  </si>
  <si>
    <t>Капітальний ремонт водоканалізаційних колодязів</t>
  </si>
  <si>
    <t>Поповнення статутного фонду КП "Теплосервіс"</t>
  </si>
  <si>
    <t xml:space="preserve"> бюджет розвитку</t>
  </si>
  <si>
    <t xml:space="preserve">з них </t>
  </si>
  <si>
    <t>капітальні видатки  за рахунок коштів, що передаються із загального фонду до бюджету розвитку (спеціального фонду)</t>
  </si>
  <si>
    <t xml:space="preserve">Код тимчасовоії класифікації видатків </t>
  </si>
  <si>
    <t>У т. ч. бюджет розвитку</t>
  </si>
  <si>
    <t>2</t>
  </si>
  <si>
    <t>4</t>
  </si>
  <si>
    <t>6</t>
  </si>
  <si>
    <t>200000</t>
  </si>
  <si>
    <t>208000</t>
  </si>
  <si>
    <t>208400</t>
  </si>
  <si>
    <t>600000</t>
  </si>
  <si>
    <t>602000</t>
  </si>
  <si>
    <t>602400</t>
  </si>
  <si>
    <t>Фінансування за рахунок зміни залишків коштів місцевих бюджетів</t>
  </si>
  <si>
    <t>Кошти, що одержані із загального фонду бюджету до бюджету розвитку ( спеціального фонду)</t>
  </si>
  <si>
    <t>Всього за типом кредитора</t>
  </si>
  <si>
    <t>Всього за типом боргового зобов"язання</t>
  </si>
  <si>
    <t>Додаток №  4</t>
  </si>
  <si>
    <t>Додаток №  5</t>
  </si>
  <si>
    <t>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енергії, послуг з в</t>
  </si>
  <si>
    <t>Житлове будівництво та придбання житла військовослужбовцям, учасникам бойових дій в Афганістані та воєнних конфліктів у зарубіжних країнах, членам сімей військовослужбовців, що загинули під час виконання ними службових обов"язків, а також військовослужбов</t>
  </si>
  <si>
    <t>Надходження від викидів забруднюючих речовин в атмосферне повітря стаціонарними джерелами забруднення </t>
  </si>
  <si>
    <t xml:space="preserve"> міської ради від </t>
  </si>
  <si>
    <t>КФК</t>
  </si>
  <si>
    <t>КТВК</t>
  </si>
  <si>
    <t>ПКД на реконструкцію очисних споруд каналізації м.Коростишева</t>
  </si>
  <si>
    <t>Генеральний план розвитку міста Коростишева</t>
  </si>
  <si>
    <t>Співфінансування на будівництво полігону ТПВ</t>
  </si>
  <si>
    <t>Капітальний ремонт житлового фонду</t>
  </si>
  <si>
    <t>Капітальний ремонт тепло-водо-каналізаційних систем житлових будинків м. Коростишів</t>
  </si>
  <si>
    <t>Капітальний ремонт доріг</t>
  </si>
  <si>
    <t>Капітальний ремонт системи водопостачання по вул. 50 років ВЛКСМ</t>
  </si>
  <si>
    <t xml:space="preserve">Капітальний ремонт засувок на водогінних мережах міста </t>
  </si>
  <si>
    <t>Капітальний ремонт КНС по вул.У.Громової</t>
  </si>
  <si>
    <t>Капітальний ремонт пожежних гідрантів</t>
  </si>
  <si>
    <t>Капітальний ремонт харчоблоку ДНЗ №6"Ластівка"</t>
  </si>
  <si>
    <t>Капітальний ремонт підвального приміщення ДНЗ №7 "Сонечко"</t>
  </si>
  <si>
    <t>Поповнення статутного фонду "Тепломережа"</t>
  </si>
  <si>
    <t>Придбання глибинних насосів для артезіанських свердловин</t>
  </si>
  <si>
    <t>Придбання техніки КП "Комунальник"</t>
  </si>
  <si>
    <t>Придбання техніки КП "Коростишівська комунальна служба"</t>
  </si>
  <si>
    <t>Капітальний ремонт фасадних розводок по вул.Більшовицька 103 в м.Коростишеві</t>
  </si>
  <si>
    <t>Капітальний ремонт тепломереж по вул. Ч.Площа, 4</t>
  </si>
  <si>
    <t>Капітальний ремонт тепломереж по вул. Р. Люксенург</t>
  </si>
  <si>
    <t>Капітальний ремонт даху ДЮКФП</t>
  </si>
  <si>
    <t>Виготовлення ПКД по ремонту даху ДЮКФП</t>
  </si>
  <si>
    <t>Капітальний ремонт клубу с. Теснівки</t>
  </si>
  <si>
    <t>Капітальний ремонт приміщень міської ради</t>
  </si>
  <si>
    <t>Реконструкція ДНЗ № 10</t>
  </si>
  <si>
    <t>до рішення LІI  (розачергової) сесії V скликання</t>
  </si>
  <si>
    <t xml:space="preserve"> міської ради від 07.10.2010р.</t>
  </si>
  <si>
    <t xml:space="preserve"> видатки на які у 2010 році будуть проводитись</t>
  </si>
  <si>
    <t>Капітальні роботи з заміни фасадного газопроводу по вул.. І. Франко, 2б, 2в, 2г, 4 в м.Коростишеві</t>
  </si>
  <si>
    <t>Виготовлення ПКД по заміні фасадних розгалужень газової мережі м. Коростишів</t>
  </si>
  <si>
    <t>Придбання контейнерів для ТПВ</t>
  </si>
  <si>
    <t>Капітальний ремонт навісу автобусної зупинки по вул. Балакіна</t>
  </si>
  <si>
    <t>Капітальний ремонт навісу автобусної зупинки по вул. Гелевея</t>
  </si>
  <si>
    <t>Капітальний ремонт навісу автобусної зупинки по вул. Маяковського</t>
  </si>
  <si>
    <t>ПКД для будівництва газопроводу с. Теснівка та хутір Бобрик</t>
  </si>
  <si>
    <t>Реконструкція мінікотельні в КСЮТ по вул. К.Маркса,44 в м.Коростишів Житомирської обл.</t>
  </si>
  <si>
    <t>Капітальний ремонт зливової каналізації вул.Заводська  м.Коростишів</t>
  </si>
  <si>
    <t>Капітальний ремонт зливової каналізації по вул.Тельмана в м.Коростишеві Житомирської обл.</t>
  </si>
  <si>
    <t>Виготовлення ПКД на капітальний ремонт зливової каналізації вулиць Тельмана, Куйбишева, Заводської, Гастелло, Шелушкова, Некрасова, пров. Рози Люксембург, пров. Тельмана, в м.Коростишеві Житомирської обл.</t>
  </si>
  <si>
    <t>Капітальний  ремонт міських  водогінних мереж по вул. Кірова в м. Коростишеві</t>
  </si>
  <si>
    <t>ПКД на реконструкцію даху ДЮКФП</t>
  </si>
  <si>
    <t>Капітальний ремонт теплових мереж м. Коростишева</t>
  </si>
  <si>
    <t>Капітальний ремонт системи водопостачання та водовідведення по вул. Миру, 5</t>
  </si>
  <si>
    <t>Придбання машини МРД 4</t>
  </si>
  <si>
    <t>Капітальний ремонт системи водопостачання по вул. Р. Люксмбург</t>
  </si>
  <si>
    <t>Оплата за технагляд минулих років по газопостачанню житлових будинків по вул.К. Лібкнехта №8,10,14,16 в м.Коростишеві</t>
  </si>
  <si>
    <t>Оплата за технагляд минулих років по газопостачанню вул.Васильченко в м.Коростишеві</t>
  </si>
  <si>
    <t>Оплата за технагляд минулих років по газопостачанню 19 рембуддільниці в м.Коростишеві</t>
  </si>
  <si>
    <t>Технагляд (капітальні роботи з заміни фасадного газопроводу по вул.. І. Франко, 2б, 2в, 2г, 4 в м.Коростишеві)</t>
  </si>
  <si>
    <t>Придбання альтанки</t>
  </si>
  <si>
    <t>Придбання навісів для автозупинок</t>
  </si>
  <si>
    <t>Капітальний ремонт трактора ДТ - 75</t>
  </si>
  <si>
    <t>Капітальний ремонт гребеня на даху вул. Островського, 10</t>
  </si>
  <si>
    <t>Капітальний ремонт гребеня на даху вул. Шевченка, 15</t>
  </si>
  <si>
    <t>Капітальний ремонт пандуса в житловому будинку по вул. Назаренка, 1-А в м. Коростишеві</t>
  </si>
  <si>
    <t>Капітальний ремонт огорожі на площадці для сміття вул. Більшовицька, 103</t>
  </si>
  <si>
    <t>ПКД на капітальний ремонт вуличного освітлення центральної частини м. Коростишів і міського парку</t>
  </si>
  <si>
    <t>Придбання перила для міського парку</t>
  </si>
  <si>
    <t>Придбання в"їздних воріт на кладовище</t>
  </si>
  <si>
    <t>Придбання дверей в міський туалет</t>
  </si>
  <si>
    <t>Капітальний ремонт інженерних мереж систем водопроводу, каналізації ДНЗ №10 по вул. Леніна в м.Коростишеві</t>
  </si>
  <si>
    <t>Капітальний ремонт теплових інженерних мереж по пров. К. Лібкнехта в м.Коростишів</t>
  </si>
  <si>
    <t>Капітальний ремонт інженерних мереж водопроводу жилого будинку № 5 по вул. Миру в м.Коростишеві</t>
  </si>
  <si>
    <t>Придбання запасних агрегатів до автомобілів ГАЗ 66 та ГАЗ 53</t>
  </si>
  <si>
    <t>Капітальний ремонт квартир житлового будинку по вул. Шевченка, 22 кв. 2</t>
  </si>
  <si>
    <t>Капітальний ремонт котельні по вул. К.Лібкнехта, 12</t>
  </si>
  <si>
    <t>Капітальний ремонт котельні по вул. Чапаєва, 5-А</t>
  </si>
  <si>
    <t>Придбання насосних агрегатів ЭЦВ 8-25-150</t>
  </si>
  <si>
    <t>Придбання насосного агрегата ЭЦВ 6-10-110</t>
  </si>
  <si>
    <t>Придбання бензогенератора SPG 3000 2.5 кв.</t>
  </si>
  <si>
    <t>Придбання цистерни вакуумної КО-503В 3,75 куб. м.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</si>
  <si>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</si>
  <si>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</si>
  <si>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01</t>
  </si>
  <si>
    <t>150101</t>
  </si>
  <si>
    <t>208100</t>
  </si>
  <si>
    <t>208200</t>
  </si>
  <si>
    <t>602100</t>
  </si>
  <si>
    <t>602200</t>
  </si>
  <si>
    <t>Додаток № 4</t>
  </si>
  <si>
    <t>Додаток №  6</t>
  </si>
  <si>
    <t>Найменування програми</t>
  </si>
  <si>
    <t xml:space="preserve">Найменування програми </t>
  </si>
  <si>
    <t>Коростишівська міська рада</t>
  </si>
  <si>
    <t>Разом видатків</t>
  </si>
  <si>
    <t>Податок на 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</si>
  <si>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</si>
  <si>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</si>
  <si>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</si>
  <si>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</si>
  <si>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</si>
  <si>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Податок на прибуток підприємств та фінансових установ комунальної власності </t>
  </si>
  <si>
    <t>Збір за першу реєстрацію колісних транспортних засобів (юридичних осіб) </t>
  </si>
  <si>
    <t>Збір за першу реєстрацію колісних транспортних засобів (фізичних осіб) </t>
  </si>
  <si>
    <t>Збір за спеціальне використання лісових ресурсів (крім збору за спеціальне використання лісових ресурсів в частині деревини, заготовленої в порядку рубок головного користування) 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</si>
  <si>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</si>
  <si>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</si>
  <si>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</si>
  <si>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</si>
  <si>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Збір за місця для паркування транспортних засобів, сплачений юридичними особами </t>
  </si>
  <si>
    <t xml:space="preserve">Збір за провадження торговельної діяльності (роздрібна торгівля), сплачений фізичними особами  </t>
  </si>
  <si>
    <t>Збір за провадження торговельної діяльності (роздрібна торгівля), сплачений юридичними особами </t>
  </si>
  <si>
    <t>Збір за провадження торговельної діяльності (оптова торгівля), сплачений фізичними особами </t>
  </si>
  <si>
    <t>Збір за провадження торговельної діяльності (ресторанне господарство), сплачений фізичними особами </t>
  </si>
  <si>
    <t>Збір за провадження торговельної діяльності (оптова торгівля), сплачений юридичними особами </t>
  </si>
  <si>
    <t>Збір за провадження торговельної діяльності (ресторанне господарство), сплачений юридичними особами </t>
  </si>
  <si>
    <t>Збір за провадження торговельної діяльності із придбанням пільгового торгового патенту </t>
  </si>
  <si>
    <t>Збір за провадження торговельної діяльності із придбанням короткотермінового торгового патенту </t>
  </si>
  <si>
    <t>Збір за провадження діяльності з надання платних послуг, сплачений юридичними особами </t>
  </si>
  <si>
    <t xml:space="preserve"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
 пунктах 
</t>
  </si>
  <si>
    <t>Збір за здійснення діяльності у сфері розваг, сплачений фізичними особами </t>
  </si>
  <si>
    <t>Єдиний податок з юридичних осіб </t>
  </si>
  <si>
    <t>Єдиний податок з фізичних осіб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</si>
  <si>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</si>
  <si>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</si>
  <si>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Державне мито, що сплачується за місцем розгляду та оформлення документів, у тому числі  за оформлення документів на спадщину і дарування </t>
  </si>
  <si>
    <t>Державне мито, пов`язане з видачею та оформленням закордонних паспортів (посвідок) та паспортів громадян України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</si>
  <si>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</si>
  <si>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</si>
  <si>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</si>
  <si>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 xml:space="preserve">Кошти від відчуження майна, що належить Автономній Республіці Крим та майна, що перебуває в комунальній власності   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</si>
  <si>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</t>
  </si>
  <si>
    <t xml:space="preserve">Дотації вирівнювання, що одержуються з районних та міських (міст Києва і Севастополя, міст республіканського і обласного значення) бюджетів 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</si>
  <si>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</si>
  <si>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</si>
  <si>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 </t>
  </si>
  <si>
    <t xml:space="preserve">Усього ( без урахування трансфертів) </t>
  </si>
  <si>
    <t xml:space="preserve"> </t>
  </si>
  <si>
    <t xml:space="preserve">Усього </t>
  </si>
  <si>
    <t>Програма щодо реалізації Конвенції ООН про права дитини на території Коростишівської міської ради на 2011 - 2016 роки</t>
  </si>
  <si>
    <t>міського бюджету на 2014 рік</t>
  </si>
  <si>
    <t>до рішення ХХХVІ (позачергової) сесії VІ скликання</t>
  </si>
  <si>
    <t>31.01.2014р.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</si>
  <si>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 </t>
  </si>
  <si>
    <t>Капітальний ремонт колодязів на водоканалізаційних мережах міста Коростишева</t>
  </si>
  <si>
    <t xml:space="preserve">ПКД  Капітальний ремонт колодязів на водоканалізаційних мережах міста Коростишева </t>
  </si>
  <si>
    <t>Експертиза ПКД  капітальний ремонт колодязів на водоканалізаційних мережах міста Коростишева</t>
  </si>
  <si>
    <t>Капітальний ремонт приміщення Коростишівської міської ради</t>
  </si>
  <si>
    <t>Придбання основних засобів (орг.техніка)</t>
  </si>
  <si>
    <t>Придбання програмного забезпечення для ведення розрахунків квартирної плати, послуг</t>
  </si>
  <si>
    <t>Придбання програмного забезпечення для ведення (земельних ділянок)</t>
  </si>
  <si>
    <t>Придбання ігрових майданчиків для ДНЗ</t>
  </si>
  <si>
    <t>Придбання меблів для ДНЗ</t>
  </si>
  <si>
    <t>Поповнення статутного капіталу КП "Коростишівська комунальна служба" (ігрові майданчики)</t>
  </si>
  <si>
    <t>Поповнення статутного капіталу МКП "Водоканал" (засувки ас.машина, самосвал, насоси)</t>
  </si>
  <si>
    <t>Капітальний ремонт житлового будинку ОСББ «Альянс» по вул. Ч.Площа, 21</t>
  </si>
  <si>
    <t>Капітальний ремонт даху житлового будинку ОСББ по вул. Миру,1</t>
  </si>
  <si>
    <t>Капітальний ремонт вул. Грибоєдова</t>
  </si>
  <si>
    <t>Будівництво підвідного газопроводу с. Бобрик</t>
  </si>
  <si>
    <t>Будівництво підвідного газопроводу с. Теснівка</t>
  </si>
  <si>
    <t>Капітальний ремонт вуличного освітлення міста</t>
  </si>
  <si>
    <t>Видатки на проведення робіт, пов"язаних із будівництвом, реконструкцією, ремонтом та утриманням автомобільних доріг</t>
  </si>
  <si>
    <t>Капітальний ремонт каналізаційних мереж вулиць міста (Більшовицька, Миру, К.Лібкнехта, К.Маркса)</t>
  </si>
  <si>
    <t>ПКД на капітальний ремонт водоводів та засувок в камері управління станції знезалізнення на головному водозаборі м. Коростишева</t>
  </si>
  <si>
    <t>Експертиза на капітальний ремонт водоводів та засувок в камері управління станції знезалізнення на головному водозаборі м. Коростишева</t>
  </si>
  <si>
    <t>ПКД на капітальний ремонт гідрогеологічної свердловини по вул. Польовій в м. Коростишеві</t>
  </si>
  <si>
    <t>Експертиза на капітальний ремонт гідрогеологічної свердловини по вул. Польовій в м. Коростишеві</t>
  </si>
  <si>
    <t>Капітальний ремонт водоводів від свердловини №9 та №19 до центрального водоводу м. Коростишів</t>
  </si>
  <si>
    <t>ПКД на капітальний ремонт водоводів від свердловини №9 та №19 до центрального водоводу м. Коростишів</t>
  </si>
  <si>
    <t>Погашення кредиторської заборгованості "ПКД на капітальний ремонт каналізаційного колектора по вул. Чехова в м. Коростишеві"</t>
  </si>
  <si>
    <t>Погашення кредиторської заборгованості "Капітальний ремонт станції знезалізнення на головному водозаборі в м. Коростишеві"</t>
  </si>
  <si>
    <t>Погашення кредиторської заборгованості "ПКД на капітальний ремонт водозабору по вул. Грибоєдова в м. Коростишеві"</t>
  </si>
  <si>
    <t>Погашення кредиторської заборгованості "ПКД на капітальний ремонт водогінних мереж по вул. Леваневськогов м. Коростишеві"</t>
  </si>
  <si>
    <t>Погашення кредиторської заборгованості "ПКД на капітальний ремонт водогінних мереж по вул. Потєхіна в м. Коростишеві"</t>
  </si>
  <si>
    <t>Погашення кредиторської заборгованості "ПКД на капітальний ремонт водогінних мереж по вул. Репіна в м. Коростишів"</t>
  </si>
  <si>
    <t xml:space="preserve"> видатки на які у 2014 році будуть проводитись</t>
  </si>
  <si>
    <t xml:space="preserve">Капітальний ремонт каналізаційних мереж по вул. У.Громової м.Коростишева </t>
  </si>
  <si>
    <t>Капітальний ремонт зовнішньої мережі питного водопроводу пр. Суворова м.Коростишева</t>
  </si>
  <si>
    <t>Капітальний ремонт водозабору по вул. Грибоєдова м.Коростишева</t>
  </si>
  <si>
    <t>Капітальний ремонт водогінних мереж по вул.Урицького м.Коростишева</t>
  </si>
  <si>
    <t>Капітальний ремонт водогінних мереж по вул. Комуністичній м.Коростишева</t>
  </si>
  <si>
    <t>ПКД на капітальний ремонт водогінних мереж по вул. Горького м.Коростишева</t>
  </si>
  <si>
    <t>Експертиза  ПКД на капітальний ремонт водогінних мереж по вул. Горького м.Коростишева</t>
  </si>
  <si>
    <t>ПКД на капітальний ремонт водогінних мереж по вул. У.Громової (ІІ черга) м.Коростишева</t>
  </si>
  <si>
    <t>Експертиза  ПКД на капітальний ремонт водогінних мереж по вул. У.Громової (ІІ черга) м.Коростишева</t>
  </si>
  <si>
    <t>Капітальний ремонт електромереж на головному водозаборі міста Коростишева</t>
  </si>
  <si>
    <t>ПКД капітальний ремонт електромереж на головному водозаборі містаКоростишева</t>
  </si>
  <si>
    <t>Експертиза ПКД  капітальний ремонт електромереж на головному водозаборі містаКоростишева</t>
  </si>
  <si>
    <t>Капітальний ремонт павільйонів свердловин в м.Коростишеві</t>
  </si>
  <si>
    <t>ПКД капітальний ремонт павільйонів свердловин в м.Коростишеві</t>
  </si>
  <si>
    <t>Експертиза ПКД капітальний ремонт павільйонів свердловин в м.Коростишеві</t>
  </si>
  <si>
    <t>Капітальний ремонт електромереж водозабору №2 по вул. Потєхіна м.Коростишева</t>
  </si>
  <si>
    <t>ПКД капітальний ремонт електромереж водозабору №2 по вул. Потєхіна м.Коростишева</t>
  </si>
  <si>
    <t>Експертиза ПКД капітальний ремонт електромереж водозабору №2 по вул. Потєхіна м.Коростишева</t>
  </si>
  <si>
    <t>Капітальний ремонт водогінної мережі по вул. Жовтнева в м.Коростишеві</t>
  </si>
  <si>
    <t>ПКД  Капітальний ремонт водогінної мережі по вул. Жовтнева в м.Коростишеві</t>
  </si>
  <si>
    <t>Капітальний ремонт водогінної мережі по вул. Леніна м.Коростишева</t>
  </si>
  <si>
    <t>ПКД капітальний ремонт водогінної мережі по вул. Леніна м.Коростишева</t>
  </si>
  <si>
    <t>Капітальний ремонт пожежних гідрантів в м.Коростишеві</t>
  </si>
  <si>
    <t>ПКД Капітальний ремонт пожежних гідрантів в м.Коростишеві</t>
  </si>
  <si>
    <t>Експертиза ПКД капітальний ремонт пожежних гідрантів в м.Коростишеві</t>
  </si>
  <si>
    <t>Капітальний ремонт засувок на водогінних мережах в м.Коростишеві</t>
  </si>
  <si>
    <t>ПКД капітальний ремонт засувок на водогінних мережах в м.Коростишеві</t>
  </si>
  <si>
    <t>Еспертиза ПКД капітальний ремонт засувок на водогінних мережах м.Коростишева</t>
  </si>
  <si>
    <t>Капітальний ремонт водоводів та засувок в камері управління в станції знезалізнення на головному водозаборі м.Коростишева</t>
  </si>
  <si>
    <t>ПКД капітальний ремонт водоводів та засувок в камері управління в станції знезалізнення на головному водозаборі м.Коростишева</t>
  </si>
  <si>
    <t>Експертиза ПКД капітальний ремонт водоводів та засувок в камері управління в станції знезалізнення на головному водозаборі м.Коростишева</t>
  </si>
  <si>
    <t>ПКД капітальний ремонт гідрогеологічної свердловини №28 в м.Коростишеві</t>
  </si>
  <si>
    <t xml:space="preserve">ПКД на капітальний ремонт станції водоочистки по вул. Грибоєдова в м.Коростишеві </t>
  </si>
  <si>
    <t>Експертиза  ПКД на капітальний ремонт станції водо-очистки по вул. Грибоєдова в м.Коростишеві</t>
  </si>
  <si>
    <t>Капітальний ремонт тамбура житлового будинку по вул. Чехова, 4 в м.Коростишеві</t>
  </si>
  <si>
    <t>Капітальний ремонт системи водопостачання дошкільного навчального закладу ясла-садок №7"Сонечко" по вул.Горького,1а в м.Коростишів</t>
  </si>
  <si>
    <t>Погашення кредиторської заборгованості за капітальний ремонт прибудинкових територій</t>
  </si>
  <si>
    <t>Погашення кредиторської заборгованості за  капітальний ремонт системи водопостачання в житлових будинках №14а по вул. К.Лібкнехта</t>
  </si>
  <si>
    <t>Погашення кредиторськох заборгованості за капітальний ремонт даху в житловому будинку по вул. Калініна, 7</t>
  </si>
  <si>
    <t>Погашення кредиторської заборгованості за капітальний ремонт систем електропостачання в житлових будинках</t>
  </si>
  <si>
    <t>Погашення кредиторської заборгованості за тех.нагляд капітальний ремонт прибудинкових територій</t>
  </si>
  <si>
    <t>Погашення кредиторської забщргованості за авторський нагляд прибудинкових територій</t>
  </si>
  <si>
    <t>Погашення кредиторської заборгованості за капітальний ремонт системи водопостачання в житловому будинку по вул. Більшовицька, 103</t>
  </si>
  <si>
    <t>Капітальний ремонт приміщення ДНЗ ясла-садок №6 "Ластівка" в м.Коростишеві, пров. Щорса, 12</t>
  </si>
  <si>
    <t>Придбання основних засобів ДНЗ ясла-садок №6 "Ластівка" в м.Коростишеві, пров. Щорса, 12 (стіл розробний,)</t>
  </si>
  <si>
    <t>Капітальний ремонт овочесховища ДНЗ ясла-садок №6 "Ластівка" в м.Коростишеві, пров.Щорса,12</t>
  </si>
  <si>
    <t>Придбання основних засобів ДНЗ ясла-садок №8 "Барвінок" по вул. Чкалова,4 в м.Коростишів (електросковорода, комп’ютер)</t>
  </si>
  <si>
    <t>Капітальний ремонт системи опалення ДНЗ ясла-садок №8 "Барвінок" по вул.Чкалова, 4 в м.Коростишів</t>
  </si>
  <si>
    <t>Капітальний ремонт під’їзду до ДНЗ №8 "Барвінок" в м.Коростишеві</t>
  </si>
  <si>
    <t xml:space="preserve">Придбання основних засобів для Коростишівського дошкільного навчального закладу ясла-садок №7 "Сонечко" по вул. Горького,1в в м.Коростишів (морозильна камера, електросковорода, комп’ютер) </t>
  </si>
  <si>
    <t>Капітальний ремонт овочесховища ДНЗ ясла-садок №13 "Ялинка" в м.Коростишеві, вул. Чапаєва,3а</t>
  </si>
  <si>
    <t xml:space="preserve">Капітальний ремонт Коростишівського дошкільного навчального закладу ясла-садок №7 "Сонечко" </t>
  </si>
  <si>
    <t>Капітальний ремонт Коростишівського дошкільного навчального закладу ясла-садок №7 "Сонечко" по вул. Горького,1в в м.Коростишів</t>
  </si>
  <si>
    <t>Реконструкція приміщення ДЮКФП в м.Коростишеві, вул. К.Маркса, 47</t>
  </si>
  <si>
    <t>Капітальний ремонт приміщення СЮТ в м.Коростишеві, вул. К Маркса, 44</t>
  </si>
  <si>
    <t>Погашення кредиторської заборгованості "Капітальний ремонт приміщення СЮТ м. Коростишеві, вул. К. Маркса, 44"</t>
  </si>
  <si>
    <t>Погашення кредиторської заборгованості "Капітальний ремонт даху ДЮКФП м. Коростишеві, вул. К. Маркса, 47"</t>
  </si>
  <si>
    <t>Погашення кредиторської заборгованості по Технічному нагляду на капітальний ремонт приміщення СЮТ м. Коростишеві, вул. К. Маркса, 44</t>
  </si>
  <si>
    <t>Погашення кредиторської заборгованості за тех. нагляд по капітальний ремонт покрівлі Коростишівського ДНЗ ясла-садочок №7 «Сонечко» в м. Коростишеві, вул. Горького, 1 а</t>
  </si>
  <si>
    <t>Погашення кредиторської заборгованості за капітальний ремонт фасаду Коростишівського ДНЗ ясла-садок №7 «Сонечко»</t>
  </si>
  <si>
    <t>Капітальний ремонт приміщення ДНЗ №5 "Льонок" в м. Коростишеві, вул. Крупської, 48</t>
  </si>
  <si>
    <t>Погашеня кредиторської заборгованості "Капітальний ремонт огорожі ДНЗ №10 в м. Коростишеві, вул. Леніна, 68</t>
  </si>
  <si>
    <t>Погашення кредиторської заборгованості за капітальний ремонт системи електрообладнання в житлових будинках</t>
  </si>
  <si>
    <t>Погашення кредиторської заборгованості "Придбаня модуля керування CU 212400 3 AF 4 LSD 108" (96437907)"</t>
  </si>
  <si>
    <t>Погашення кредиторської заборгованості "Придбання шафи керування LCD 108400 3 DOL (RUS) GRUNDFOS (Данія)"</t>
  </si>
  <si>
    <t>Капітальний ремонт гідрогеологічної свердловини № 22, Коростишівського району, Житомирської області</t>
  </si>
  <si>
    <t>Причіп під генератор(Титан-2500А)</t>
  </si>
  <si>
    <t>Придбання дизель-генератора 5KJR110.1</t>
  </si>
  <si>
    <t>Придбання автозупинок</t>
  </si>
  <si>
    <t>Технічний нагляд по реконструкції станції знезалізнення на водозаборі № 2 по вул. Потєхіна у м. Коростишеві</t>
  </si>
  <si>
    <t>Коригування робочої документації по реконструкції очисних споруд каналізації м. Коростишева продуктивністю 2000 куб.м./добу з перспективою розвитку до 3000 куб.м./добу по вул. Польовій в м. Коростишеві</t>
  </si>
  <si>
    <t>ПКД на реконструкцію приміщення ДЮКФП в м. Коростишеві, вул. К. Маркса, 47</t>
  </si>
  <si>
    <t>Експертиза на реконструкцію приміщення ДЮКФП в м. Коростишеві, вул. К. Маркса, 47</t>
  </si>
  <si>
    <t>ПКД на капітальний ремонт овочесховища ДНЗ ясла-садок №6 "Ластівка" в м.Коростишеві, пров.Щорса,12</t>
  </si>
  <si>
    <t>Експертиза на капітальний ремонт овочесховища ДНЗ ясла-садок №6 "Ластівка" в м.Коростишеві, пров.Щорса,12</t>
  </si>
  <si>
    <t>Погашення кредиторської заборгованості за Капітальний ремонт приміщення ДНЗ №5 "Льонок" в м. Коростишеві, вул. Крупської, 48</t>
  </si>
  <si>
    <t>Капітальний ремонт гідрогеологічної свердловини по вул. Потєхіна в м. Коростишеві</t>
  </si>
  <si>
    <t>ПКД на Капітальний ремонт гідрогеологічної свердловини по вул. Потєхіна в м. Коростишеві</t>
  </si>
  <si>
    <t>Експертиза на Капітальний ремонт гідрогеологічної свердловини по вул. Потєхіна в м. Коростишеві</t>
  </si>
  <si>
    <t>Капітальний ремонт гідрогеологічної свердловини по вул. Польовій в м. Коростишеві</t>
  </si>
  <si>
    <t>Погашення кредиторської заборгованості за виготовлення технічної документації з експертної грошової оцінки земельних ділянок</t>
  </si>
  <si>
    <t>Виготовлення технічної документації з експертної грошової оцінки земельних ділянок</t>
  </si>
  <si>
    <t>до рішення ХХХVІІІ сесії VІ скликання</t>
  </si>
  <si>
    <t>03.04.2014р.</t>
  </si>
  <si>
    <t>ПКД на капітальний ремонт вул. Чехова в м. Коростишеві</t>
  </si>
  <si>
    <t xml:space="preserve">Погашення кредиторської заборгованості "Поповнення статутного капіталу КП "Коростишівський комунальник"" </t>
  </si>
  <si>
    <t xml:space="preserve">Придбання основних засобів для Коростишівського дошкільного навчального закладу ясла-садок №7 "Сонечко" по вул. Горького,1в в м.Коростишів ( комп’ютер) </t>
  </si>
  <si>
    <t xml:space="preserve">Придбання основних засобів для Коростишівського дошкільного навчального закладу ясла-садок №7 "Сонечко" по вул. Горького,1в в м.Коростишів </t>
  </si>
  <si>
    <t xml:space="preserve">Придбання основних засобів ДНЗ ясла-садок №6 "Ластівка" в м.Коростишеві, пров. Щорса, 12 </t>
  </si>
  <si>
    <t xml:space="preserve">Придбання основних засобів ДНЗ ясла-садок №8 "Барвінок" по вул. Чкалова,4 в м.Коростишів </t>
  </si>
  <si>
    <t>Придбання основних засобів ДНЗ ясла-садок №5 "Льонок" по вул. Крупської, 48 в м. Коростишів</t>
  </si>
  <si>
    <t>Придбання основних засобів ДНЗ  №10 по вул. Леніна, 68 в м. Коростишів</t>
  </si>
  <si>
    <t>Придбання основних засобів ДНЗ ясла-садок №13 "Ялинка" по вул. Чапаєва, 3а в м. Коростишів</t>
  </si>
  <si>
    <t xml:space="preserve">Придбання ігрових майданчиків в ДНЗ ясла-садок №6 "Ластівка" в м.Коростишеві, пров. Щорса, 12 </t>
  </si>
  <si>
    <t xml:space="preserve">Придбання ігрових майданчиків для Коростишівського дошкільного навчального закладу ясла-садок №7 "Сонечко" по вул. Горького,1в в м.Коростишів </t>
  </si>
  <si>
    <t xml:space="preserve">Придбання ігрових майданчиків в ДНЗ ясла-садок №8 "Барвінок" по вул. Чкалова,4 в м.Коростишів </t>
  </si>
  <si>
    <t>Придбання ігрових майданчиків в ДНЗ  №10 по вул. Леніна, 68 в м. Коростишів</t>
  </si>
  <si>
    <t>Придбання ігрових майданчиків в ДНЗ ясла-садок №5 "Льонок" по вул. Крупської, 48 в м. Коростишів</t>
  </si>
  <si>
    <t>Придбання ігрових майданчиків в ДНЗ ясла-садок №13 "Ялинка" по вул. Чапаєва, 3а в м. Коростишів</t>
  </si>
  <si>
    <t>Погашення кредиторської заборгованості на капітальний ремонт вул. Грибоєдова</t>
  </si>
  <si>
    <t>Погашення кредиторської заборгованості "Реконструкція станції знезалізнезнення по вул. Потєхіна в м. Коростишеві"</t>
  </si>
  <si>
    <t>Експертиза кошторисної документації робочого проекту капітального ремонту дворової каналізації по вул. Р.Люксембург, 19 в м.Коростишеві</t>
  </si>
  <si>
    <t>Експертиза ПКД на капітальний ремонт дворової каналізації по вул. Назаренка, 1а в м.Коростишеві</t>
  </si>
  <si>
    <t>Експертиза ПКД на капітальний ремонт дворової каналізації по вул. Р.Люксембург, 10 в м.Коростишеві</t>
  </si>
  <si>
    <t>ПКД на капітальний ремонт овочесховища ДНЗ ясла-садок №13 "Ялинка" в м.Коростишеві, пров.Чапаєва,3а</t>
  </si>
  <si>
    <t>до рішення ХХХХІV (позачергової) сесії VІ скликання</t>
  </si>
  <si>
    <t>21.05.2014р.</t>
  </si>
  <si>
    <t>Капітальний ремонт вул. Р. Люксембург в м. Коростишеві</t>
  </si>
  <si>
    <t>Капітальний ремонт вул. Петровського в м. Коростишеві</t>
  </si>
  <si>
    <t>Капітальний ремонт водогінних та каналізаційних мереж по вул. Потєхіна м.Коростишева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</si>
</sst>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#,##0\ &quot;грн&quot;;\-#,##0\ &quot;грн&quot;"/>
    <numFmt numFmtId="182" formatCode="#,##0\ &quot;грн&quot;;[Red]\-#,##0\ &quot;грн&quot;"/>
    <numFmt numFmtId="183" formatCode="#,##0.00\ &quot;грн&quot;;\-#,##0.00\ &quot;грн&quot;"/>
    <numFmt numFmtId="184" formatCode="#,##0.00\ &quot;грн&quot;;[Red]\-#,##0.00\ &quot;грн&quot;"/>
    <numFmt numFmtId="185" formatCode="_-* #,##0\ &quot;грн&quot;_-;\-* #,##0\ &quot;грн&quot;_-;_-* &quot;-&quot;\ &quot;грн&quot;_-;_-@_-"/>
    <numFmt numFmtId="186" formatCode="_-* #,##0\ _г_р_н_-;\-* #,##0\ _г_р_н_-;_-* &quot;-&quot;\ _г_р_н_-;_-@_-"/>
    <numFmt numFmtId="187" formatCode="_-* #,##0.00\ &quot;грн&quot;_-;\-* #,##0.00\ &quot;грн&quot;_-;_-* &quot;-&quot;??\ &quot;грн&quot;_-;_-@_-"/>
    <numFmt numFmtId="188" formatCode="_-* #,##0.00\ _г_р_н_-;\-* #,##0.00\ _г_р_н_-;_-* &quot;-&quot;??\ _г_р_н_-;_-@_-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#,##0\ &quot;к.&quot;;\-#,##0\ &quot;к.&quot;"/>
    <numFmt numFmtId="198" formatCode="#,##0\ &quot;к.&quot;;[Red]\-#,##0\ &quot;к.&quot;"/>
    <numFmt numFmtId="199" formatCode="#,##0.00\ &quot;к.&quot;;\-#,##0.00\ &quot;к.&quot;"/>
    <numFmt numFmtId="200" formatCode="#,##0.00\ &quot;к.&quot;;[Red]\-#,##0.00\ &quot;к.&quot;"/>
    <numFmt numFmtId="201" formatCode="_-* #,##0\ &quot;к.&quot;_-;\-* #,##0\ &quot;к.&quot;_-;_-* &quot;-&quot;\ &quot;к.&quot;_-;_-@_-"/>
    <numFmt numFmtId="202" formatCode="_-* #,##0\ _к_._-;\-* #,##0\ _к_._-;_-* &quot;-&quot;\ _к_._-;_-@_-"/>
    <numFmt numFmtId="203" formatCode="_-* #,##0.00\ &quot;к.&quot;_-;\-* #,##0.00\ &quot;к.&quot;_-;_-* &quot;-&quot;??\ &quot;к.&quot;_-;_-@_-"/>
    <numFmt numFmtId="204" formatCode="_-* #,##0.00\ _к_._-;\-* #,##0.00\ _к_._-;_-* &quot;-&quot;??\ _к_._-;_-@_-"/>
    <numFmt numFmtId="205" formatCode="#,##0;[Red]#,##0"/>
    <numFmt numFmtId="206" formatCode="000000"/>
    <numFmt numFmtId="207" formatCode="0.0"/>
    <numFmt numFmtId="208" formatCode="0.00000"/>
    <numFmt numFmtId="209" formatCode="0.000"/>
    <numFmt numFmtId="210" formatCode="#,##0.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[$-FC19]d\ mmmm\ yyyy\ &quot;г.&quot;"/>
    <numFmt numFmtId="216" formatCode="#,##0&quot;₴&quot;;\-#,##0&quot;₴&quot;"/>
    <numFmt numFmtId="217" formatCode="#,##0&quot;₴&quot;;[Red]\-#,##0&quot;₴&quot;"/>
    <numFmt numFmtId="218" formatCode="#,##0.00&quot;₴&quot;;\-#,##0.00&quot;₴&quot;"/>
    <numFmt numFmtId="219" formatCode="#,##0.00&quot;₴&quot;;[Red]\-#,##0.00&quot;₴&quot;"/>
    <numFmt numFmtId="220" formatCode="_-* #,##0&quot;₴&quot;_-;\-* #,##0&quot;₴&quot;_-;_-* &quot;-&quot;&quot;₴&quot;_-;_-@_-"/>
    <numFmt numFmtId="221" formatCode="_-* #,##0_₴_-;\-* #,##0_₴_-;_-* &quot;-&quot;_₴_-;_-@_-"/>
    <numFmt numFmtId="222" formatCode="_-* #,##0.00&quot;₴&quot;_-;\-* #,##0.00&quot;₴&quot;_-;_-* &quot;-&quot;??&quot;₴&quot;_-;_-@_-"/>
    <numFmt numFmtId="223" formatCode="_-* #,##0.00_₴_-;\-* #,##0.00_₴_-;_-* &quot;-&quot;??_₴_-;_-@_-"/>
  </numFmts>
  <fonts count="45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u val="single"/>
      <sz val="7.5"/>
      <color indexed="12"/>
      <name val="Arial Cyr"/>
      <family val="0"/>
    </font>
    <font>
      <b/>
      <sz val="12"/>
      <color indexed="8"/>
      <name val="Arial Cyr"/>
      <family val="2"/>
    </font>
    <font>
      <sz val="10"/>
      <color indexed="8"/>
      <name val="Arial Cyr"/>
      <family val="2"/>
    </font>
    <font>
      <b/>
      <sz val="13"/>
      <color indexed="8"/>
      <name val="Bookman Old Style"/>
      <family val="1"/>
    </font>
    <font>
      <sz val="12"/>
      <color indexed="8"/>
      <name val="Arial Cyr"/>
      <family val="2"/>
    </font>
    <font>
      <u val="single"/>
      <sz val="10"/>
      <color indexed="36"/>
      <name val="Arial Cyr"/>
      <family val="0"/>
    </font>
    <font>
      <sz val="8"/>
      <color indexed="8"/>
      <name val="Arial Cyr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 Cyr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Bookman Old Style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30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0" fillId="0" borderId="10" xfId="0" applyFont="1" applyBorder="1" applyAlignment="1">
      <alignment horizontal="justify" wrapText="1"/>
    </xf>
    <xf numFmtId="0" fontId="14" fillId="0" borderId="0" xfId="0" applyFont="1" applyAlignment="1">
      <alignment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justify"/>
    </xf>
    <xf numFmtId="0" fontId="13" fillId="0" borderId="0" xfId="0" applyFont="1" applyAlignment="1">
      <alignment/>
    </xf>
    <xf numFmtId="0" fontId="17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12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1" fontId="13" fillId="0" borderId="0" xfId="0" applyNumberFormat="1" applyFont="1" applyAlignment="1">
      <alignment/>
    </xf>
    <xf numFmtId="1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2" fontId="18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1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0" xfId="0" applyFont="1" applyFill="1" applyBorder="1" applyAlignment="1">
      <alignment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20" fillId="0" borderId="10" xfId="0" applyFont="1" applyBorder="1" applyAlignment="1">
      <alignment/>
    </xf>
    <xf numFmtId="0" fontId="11" fillId="0" borderId="10" xfId="0" applyFont="1" applyBorder="1" applyAlignment="1">
      <alignment horizontal="justify"/>
    </xf>
    <xf numFmtId="0" fontId="2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justify" wrapText="1"/>
    </xf>
    <xf numFmtId="0" fontId="22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13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horizontal="center"/>
    </xf>
    <xf numFmtId="0" fontId="13" fillId="24" borderId="10" xfId="0" applyFont="1" applyFill="1" applyBorder="1" applyAlignment="1">
      <alignment horizontal="center"/>
    </xf>
    <xf numFmtId="2" fontId="13" fillId="24" borderId="10" xfId="0" applyNumberFormat="1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/>
    </xf>
    <xf numFmtId="1" fontId="13" fillId="24" borderId="10" xfId="0" applyNumberFormat="1" applyFont="1" applyFill="1" applyBorder="1" applyAlignment="1">
      <alignment horizontal="center" vertical="center" wrapText="1"/>
    </xf>
    <xf numFmtId="0" fontId="13" fillId="24" borderId="0" xfId="0" applyFont="1" applyFill="1" applyAlignment="1">
      <alignment/>
    </xf>
    <xf numFmtId="0" fontId="13" fillId="24" borderId="10" xfId="0" applyFont="1" applyFill="1" applyBorder="1" applyAlignment="1">
      <alignment/>
    </xf>
    <xf numFmtId="1" fontId="24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27" fillId="24" borderId="10" xfId="0" applyFont="1" applyFill="1" applyBorder="1" applyAlignment="1">
      <alignment/>
    </xf>
    <xf numFmtId="2" fontId="26" fillId="24" borderId="10" xfId="0" applyNumberFormat="1" applyFont="1" applyFill="1" applyBorder="1" applyAlignment="1">
      <alignment horizontal="center" vertical="center"/>
    </xf>
    <xf numFmtId="2" fontId="26" fillId="24" borderId="10" xfId="0" applyNumberFormat="1" applyFont="1" applyFill="1" applyBorder="1" applyAlignment="1">
      <alignment horizontal="center" vertical="center" wrapText="1"/>
    </xf>
    <xf numFmtId="2" fontId="16" fillId="24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" fontId="12" fillId="0" borderId="12" xfId="0" applyNumberFormat="1" applyFont="1" applyBorder="1" applyAlignment="1">
      <alignment vertical="center" wrapText="1"/>
    </xf>
    <xf numFmtId="2" fontId="12" fillId="0" borderId="11" xfId="0" applyNumberFormat="1" applyFont="1" applyBorder="1" applyAlignment="1">
      <alignment vertical="center" wrapText="1"/>
    </xf>
    <xf numFmtId="2" fontId="12" fillId="0" borderId="13" xfId="0" applyNumberFormat="1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left" vertical="center" wrapText="1"/>
    </xf>
    <xf numFmtId="2" fontId="13" fillId="24" borderId="10" xfId="0" applyNumberFormat="1" applyFont="1" applyFill="1" applyBorder="1" applyAlignment="1">
      <alignment horizontal="center"/>
    </xf>
    <xf numFmtId="2" fontId="13" fillId="24" borderId="10" xfId="0" applyNumberFormat="1" applyFont="1" applyFill="1" applyBorder="1" applyAlignment="1">
      <alignment horizontal="left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2" fontId="1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/>
    </xf>
    <xf numFmtId="49" fontId="0" fillId="24" borderId="0" xfId="0" applyNumberFormat="1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 vertical="center" wrapText="1"/>
    </xf>
    <xf numFmtId="2" fontId="13" fillId="24" borderId="0" xfId="0" applyNumberFormat="1" applyFont="1" applyFill="1" applyBorder="1" applyAlignment="1">
      <alignment horizontal="center" vertical="center" wrapText="1"/>
    </xf>
    <xf numFmtId="1" fontId="13" fillId="24" borderId="0" xfId="0" applyNumberFormat="1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 wrapText="1"/>
    </xf>
    <xf numFmtId="0" fontId="13" fillId="24" borderId="0" xfId="0" applyFont="1" applyFill="1" applyBorder="1" applyAlignment="1">
      <alignment/>
    </xf>
    <xf numFmtId="0" fontId="13" fillId="24" borderId="0" xfId="0" applyFont="1" applyFill="1" applyBorder="1" applyAlignment="1">
      <alignment horizontal="left" wrapText="1"/>
    </xf>
    <xf numFmtId="0" fontId="13" fillId="24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1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49" fontId="13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/>
    </xf>
    <xf numFmtId="0" fontId="19" fillId="0" borderId="0" xfId="0" applyFont="1" applyBorder="1" applyAlignment="1">
      <alignment wrapText="1"/>
    </xf>
    <xf numFmtId="1" fontId="24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1" fontId="13" fillId="0" borderId="10" xfId="0" applyNumberFormat="1" applyFont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center"/>
    </xf>
    <xf numFmtId="0" fontId="18" fillId="24" borderId="10" xfId="0" applyFont="1" applyFill="1" applyBorder="1" applyAlignment="1">
      <alignment horizontal="left" vertical="center" wrapText="1"/>
    </xf>
    <xf numFmtId="2" fontId="18" fillId="24" borderId="10" xfId="0" applyNumberFormat="1" applyFont="1" applyFill="1" applyBorder="1" applyAlignment="1">
      <alignment horizontal="center"/>
    </xf>
    <xf numFmtId="2" fontId="18" fillId="24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 shrinkToFit="1"/>
    </xf>
    <xf numFmtId="1" fontId="23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2" fontId="13" fillId="25" borderId="10" xfId="0" applyNumberFormat="1" applyFont="1" applyFill="1" applyBorder="1" applyAlignment="1">
      <alignment horizontal="center" vertical="center" wrapText="1"/>
    </xf>
    <xf numFmtId="1" fontId="13" fillId="25" borderId="10" xfId="0" applyNumberFormat="1" applyFont="1" applyFill="1" applyBorder="1" applyAlignment="1">
      <alignment horizontal="center" vertical="center" wrapText="1"/>
    </xf>
    <xf numFmtId="0" fontId="13" fillId="25" borderId="0" xfId="0" applyFont="1" applyFill="1" applyAlignment="1">
      <alignment/>
    </xf>
    <xf numFmtId="49" fontId="24" fillId="0" borderId="10" xfId="0" applyNumberFormat="1" applyFont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4" fillId="0" borderId="0" xfId="0" applyFont="1" applyAlignment="1">
      <alignment wrapText="1"/>
    </xf>
    <xf numFmtId="2" fontId="24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2" fontId="24" fillId="0" borderId="12" xfId="0" applyNumberFormat="1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1" fontId="24" fillId="0" borderId="11" xfId="0" applyNumberFormat="1" applyFont="1" applyBorder="1" applyAlignment="1">
      <alignment vertical="center" wrapText="1"/>
    </xf>
    <xf numFmtId="2" fontId="24" fillId="0" borderId="11" xfId="0" applyNumberFormat="1" applyFont="1" applyBorder="1" applyAlignment="1">
      <alignment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49" fontId="25" fillId="25" borderId="10" xfId="0" applyNumberFormat="1" applyFont="1" applyFill="1" applyBorder="1" applyAlignment="1">
      <alignment horizontal="center"/>
    </xf>
    <xf numFmtId="49" fontId="24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wrapText="1"/>
    </xf>
    <xf numFmtId="2" fontId="24" fillId="24" borderId="10" xfId="0" applyNumberFormat="1" applyFont="1" applyFill="1" applyBorder="1" applyAlignment="1">
      <alignment horizontal="center" vertical="center" wrapText="1"/>
    </xf>
    <xf numFmtId="1" fontId="24" fillId="25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wrapText="1"/>
    </xf>
    <xf numFmtId="9" fontId="24" fillId="24" borderId="10" xfId="0" applyNumberFormat="1" applyFont="1" applyFill="1" applyBorder="1" applyAlignment="1">
      <alignment horizontal="center" vertical="center" wrapText="1"/>
    </xf>
    <xf numFmtId="1" fontId="24" fillId="24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4" fillId="0" borderId="10" xfId="0" applyFont="1" applyBorder="1" applyAlignment="1">
      <alignment wrapText="1"/>
    </xf>
    <xf numFmtId="1" fontId="24" fillId="0" borderId="10" xfId="0" applyNumberFormat="1" applyFont="1" applyBorder="1" applyAlignment="1">
      <alignment/>
    </xf>
    <xf numFmtId="2" fontId="23" fillId="0" borderId="10" xfId="0" applyNumberFormat="1" applyFont="1" applyBorder="1" applyAlignment="1">
      <alignment horizontal="center" vertical="center" wrapText="1"/>
    </xf>
    <xf numFmtId="1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49" fontId="24" fillId="0" borderId="0" xfId="0" applyNumberFormat="1" applyFont="1" applyAlignment="1">
      <alignment/>
    </xf>
    <xf numFmtId="49" fontId="25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wrapText="1"/>
    </xf>
    <xf numFmtId="0" fontId="16" fillId="0" borderId="10" xfId="0" applyFont="1" applyFill="1" applyBorder="1" applyAlignment="1">
      <alignment horizontal="justify"/>
    </xf>
    <xf numFmtId="2" fontId="2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2" fontId="26" fillId="0" borderId="10" xfId="0" applyNumberFormat="1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 shrinkToFit="1"/>
    </xf>
    <xf numFmtId="2" fontId="2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wrapText="1"/>
    </xf>
    <xf numFmtId="2" fontId="13" fillId="0" borderId="10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2" fontId="13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/>
    </xf>
    <xf numFmtId="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/>
    </xf>
    <xf numFmtId="1" fontId="13" fillId="0" borderId="10" xfId="0" applyNumberFormat="1" applyFont="1" applyFill="1" applyBorder="1" applyAlignment="1">
      <alignment/>
    </xf>
    <xf numFmtId="1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1" fontId="24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 horizontal="center"/>
    </xf>
    <xf numFmtId="1" fontId="13" fillId="0" borderId="12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52">
      <selection activeCell="D62" sqref="D62"/>
    </sheetView>
  </sheetViews>
  <sheetFormatPr defaultColWidth="9.00390625" defaultRowHeight="12.75"/>
  <cols>
    <col min="1" max="1" width="12.375" style="234" customWidth="1"/>
    <col min="2" max="2" width="51.625" style="22" customWidth="1"/>
    <col min="3" max="3" width="12.625" style="8" customWidth="1"/>
    <col min="4" max="4" width="11.375" style="8" customWidth="1"/>
    <col min="5" max="5" width="11.125" style="8" customWidth="1"/>
    <col min="6" max="6" width="12.75390625" style="8" customWidth="1"/>
  </cols>
  <sheetData>
    <row r="1" spans="1:6" ht="15">
      <c r="A1" s="100"/>
      <c r="B1" s="18"/>
      <c r="C1" s="25" t="s">
        <v>81</v>
      </c>
      <c r="D1" s="25"/>
      <c r="E1" s="25"/>
      <c r="F1" s="25"/>
    </row>
    <row r="2" spans="1:6" ht="15">
      <c r="A2" s="100"/>
      <c r="B2" s="18"/>
      <c r="C2" s="239" t="s">
        <v>451</v>
      </c>
      <c r="D2" s="63"/>
      <c r="E2" s="25"/>
      <c r="F2" s="25"/>
    </row>
    <row r="3" spans="1:6" ht="15">
      <c r="A3" s="100"/>
      <c r="B3" s="18"/>
      <c r="C3" s="239" t="s">
        <v>178</v>
      </c>
      <c r="E3" s="63" t="s">
        <v>452</v>
      </c>
      <c r="F3" s="25"/>
    </row>
    <row r="4" spans="1:6" ht="8.25" customHeight="1">
      <c r="A4" s="100"/>
      <c r="B4" s="18"/>
      <c r="C4" s="25"/>
      <c r="D4" s="25"/>
      <c r="E4" s="25"/>
      <c r="F4" s="25"/>
    </row>
    <row r="5" spans="1:6" ht="15" hidden="1">
      <c r="A5" s="100"/>
      <c r="B5" s="18"/>
      <c r="C5" s="25"/>
      <c r="D5" s="25"/>
      <c r="E5" s="25"/>
      <c r="F5" s="25"/>
    </row>
    <row r="6" spans="1:6" ht="16.5">
      <c r="A6" s="266" t="s">
        <v>82</v>
      </c>
      <c r="B6" s="266"/>
      <c r="C6" s="266"/>
      <c r="D6" s="266"/>
      <c r="E6" s="266"/>
      <c r="F6" s="266"/>
    </row>
    <row r="7" spans="1:6" ht="16.5">
      <c r="A7" s="266" t="s">
        <v>310</v>
      </c>
      <c r="B7" s="266"/>
      <c r="C7" s="266"/>
      <c r="D7" s="266"/>
      <c r="E7" s="266"/>
      <c r="F7" s="266"/>
    </row>
    <row r="8" spans="1:6" ht="16.5" hidden="1">
      <c r="A8" s="23"/>
      <c r="B8" s="20"/>
      <c r="C8" s="26"/>
      <c r="D8" s="26"/>
      <c r="E8" s="26"/>
      <c r="F8" s="26"/>
    </row>
    <row r="9" spans="1:6" ht="10.5" customHeight="1">
      <c r="A9" s="100"/>
      <c r="B9" s="18"/>
      <c r="C9" s="25"/>
      <c r="D9" s="25"/>
      <c r="E9" s="25"/>
      <c r="F9" s="28" t="s">
        <v>107</v>
      </c>
    </row>
    <row r="10" spans="1:6" ht="15" customHeight="1">
      <c r="A10" s="268" t="s">
        <v>34</v>
      </c>
      <c r="B10" s="269" t="s">
        <v>83</v>
      </c>
      <c r="C10" s="267" t="s">
        <v>84</v>
      </c>
      <c r="D10" s="267" t="s">
        <v>85</v>
      </c>
      <c r="E10" s="267"/>
      <c r="F10" s="267" t="s">
        <v>38</v>
      </c>
    </row>
    <row r="11" spans="1:6" ht="22.5">
      <c r="A11" s="268"/>
      <c r="B11" s="269"/>
      <c r="C11" s="267"/>
      <c r="D11" s="107" t="s">
        <v>86</v>
      </c>
      <c r="E11" s="107" t="s">
        <v>87</v>
      </c>
      <c r="F11" s="267"/>
    </row>
    <row r="12" spans="1:6" s="233" customFormat="1" ht="12.75">
      <c r="A12" s="109">
        <v>1</v>
      </c>
      <c r="B12" s="108">
        <v>2</v>
      </c>
      <c r="C12" s="109">
        <v>3</v>
      </c>
      <c r="D12" s="109">
        <v>4</v>
      </c>
      <c r="E12" s="109">
        <v>5</v>
      </c>
      <c r="F12" s="109">
        <v>6</v>
      </c>
    </row>
    <row r="13" spans="1:6" ht="13.5">
      <c r="A13" s="156">
        <v>10000000</v>
      </c>
      <c r="B13" s="95" t="s">
        <v>88</v>
      </c>
      <c r="C13" s="96">
        <f>C14+C24+C25+C26+C27+C28+C31+C32+C33+C34+C35+C36+C37+C38+C39+C41+C22+C23</f>
        <v>7989838</v>
      </c>
      <c r="D13" s="96">
        <f>D22+D23+D40+D42+D43+D44+D45</f>
        <v>5980000</v>
      </c>
      <c r="E13" s="96">
        <f>E14+E27+E35+E43+E47+E60+E42</f>
        <v>5650000</v>
      </c>
      <c r="F13" s="221">
        <f aca="true" t="shared" si="0" ref="F13:F28">C13+D13</f>
        <v>13969838</v>
      </c>
    </row>
    <row r="14" spans="1:6" s="215" customFormat="1" ht="25.5">
      <c r="A14" s="222">
        <v>11000000</v>
      </c>
      <c r="B14" s="213" t="s">
        <v>89</v>
      </c>
      <c r="C14" s="214">
        <f>C15+C21</f>
        <v>4824338</v>
      </c>
      <c r="D14" s="214">
        <f>D15+D27</f>
        <v>0</v>
      </c>
      <c r="E14" s="214">
        <f>E15+E26</f>
        <v>0</v>
      </c>
      <c r="F14" s="223">
        <f t="shared" si="0"/>
        <v>4824338</v>
      </c>
    </row>
    <row r="15" spans="1:6" s="215" customFormat="1" ht="17.25" customHeight="1">
      <c r="A15" s="224">
        <v>11010000</v>
      </c>
      <c r="B15" s="216" t="s">
        <v>265</v>
      </c>
      <c r="C15" s="217">
        <f>C16+C17+C18+C19</f>
        <v>4821338</v>
      </c>
      <c r="D15" s="217">
        <v>0</v>
      </c>
      <c r="E15" s="217">
        <v>0</v>
      </c>
      <c r="F15" s="223">
        <f t="shared" si="0"/>
        <v>4821338</v>
      </c>
    </row>
    <row r="16" spans="1:6" s="220" customFormat="1" ht="38.25">
      <c r="A16" s="218">
        <v>11010100</v>
      </c>
      <c r="B16" s="219" t="s">
        <v>266</v>
      </c>
      <c r="C16" s="217">
        <v>4519138</v>
      </c>
      <c r="D16" s="217">
        <v>0</v>
      </c>
      <c r="E16" s="217">
        <v>0</v>
      </c>
      <c r="F16" s="223">
        <f t="shared" si="0"/>
        <v>4519138</v>
      </c>
    </row>
    <row r="17" spans="1:6" s="220" customFormat="1" ht="63.75">
      <c r="A17" s="218">
        <v>11010200</v>
      </c>
      <c r="B17" s="219" t="s">
        <v>267</v>
      </c>
      <c r="C17" s="217">
        <v>127200</v>
      </c>
      <c r="D17" s="217">
        <v>0</v>
      </c>
      <c r="E17" s="217">
        <v>0</v>
      </c>
      <c r="F17" s="223">
        <f t="shared" si="0"/>
        <v>127200</v>
      </c>
    </row>
    <row r="18" spans="1:6" s="220" customFormat="1" ht="38.25">
      <c r="A18" s="218">
        <v>11010400</v>
      </c>
      <c r="B18" s="219" t="s">
        <v>268</v>
      </c>
      <c r="C18" s="217">
        <v>20000</v>
      </c>
      <c r="D18" s="217">
        <v>0</v>
      </c>
      <c r="E18" s="217">
        <v>0</v>
      </c>
      <c r="F18" s="223">
        <f t="shared" si="0"/>
        <v>20000</v>
      </c>
    </row>
    <row r="19" spans="1:6" s="220" customFormat="1" ht="25.5">
      <c r="A19" s="218">
        <v>11010500</v>
      </c>
      <c r="B19" s="219" t="s">
        <v>269</v>
      </c>
      <c r="C19" s="217">
        <v>155000</v>
      </c>
      <c r="D19" s="217">
        <v>0</v>
      </c>
      <c r="E19" s="217">
        <v>0</v>
      </c>
      <c r="F19" s="223">
        <f t="shared" si="0"/>
        <v>155000</v>
      </c>
    </row>
    <row r="20" spans="1:6" s="220" customFormat="1" ht="38.25" hidden="1">
      <c r="A20" s="218">
        <v>11010600</v>
      </c>
      <c r="B20" s="219" t="s">
        <v>270</v>
      </c>
      <c r="C20" s="217">
        <v>0</v>
      </c>
      <c r="D20" s="217">
        <v>0</v>
      </c>
      <c r="E20" s="217">
        <v>0</v>
      </c>
      <c r="F20" s="223">
        <f t="shared" si="0"/>
        <v>0</v>
      </c>
    </row>
    <row r="21" spans="1:6" s="220" customFormat="1" ht="25.5">
      <c r="A21" s="218">
        <v>11020200</v>
      </c>
      <c r="B21" s="219" t="s">
        <v>271</v>
      </c>
      <c r="C21" s="217">
        <v>3000</v>
      </c>
      <c r="D21" s="217">
        <v>0</v>
      </c>
      <c r="E21" s="217">
        <v>0</v>
      </c>
      <c r="F21" s="223">
        <f t="shared" si="0"/>
        <v>3000</v>
      </c>
    </row>
    <row r="22" spans="1:6" s="220" customFormat="1" ht="25.5">
      <c r="A22" s="218">
        <v>12030100</v>
      </c>
      <c r="B22" s="219" t="s">
        <v>272</v>
      </c>
      <c r="C22" s="217">
        <v>0</v>
      </c>
      <c r="D22" s="217">
        <v>0</v>
      </c>
      <c r="E22" s="217">
        <v>0</v>
      </c>
      <c r="F22" s="223">
        <f t="shared" si="0"/>
        <v>0</v>
      </c>
    </row>
    <row r="23" spans="1:6" s="220" customFormat="1" ht="25.5">
      <c r="A23" s="218">
        <v>12030200</v>
      </c>
      <c r="B23" s="219" t="s">
        <v>273</v>
      </c>
      <c r="C23" s="217">
        <v>0</v>
      </c>
      <c r="D23" s="217">
        <v>250000</v>
      </c>
      <c r="E23" s="217">
        <v>0</v>
      </c>
      <c r="F23" s="223">
        <f t="shared" si="0"/>
        <v>250000</v>
      </c>
    </row>
    <row r="24" spans="1:6" s="220" customFormat="1" ht="51">
      <c r="A24" s="218">
        <v>13010200</v>
      </c>
      <c r="B24" s="219" t="s">
        <v>274</v>
      </c>
      <c r="C24" s="217">
        <v>180500</v>
      </c>
      <c r="D24" s="217">
        <v>0</v>
      </c>
      <c r="E24" s="217">
        <v>0</v>
      </c>
      <c r="F24" s="223">
        <f t="shared" si="0"/>
        <v>180500</v>
      </c>
    </row>
    <row r="25" spans="1:6" s="220" customFormat="1" ht="12.75">
      <c r="A25" s="218">
        <v>13050100</v>
      </c>
      <c r="B25" s="219" t="s">
        <v>275</v>
      </c>
      <c r="C25" s="217">
        <v>508000</v>
      </c>
      <c r="D25" s="217">
        <v>0</v>
      </c>
      <c r="E25" s="217">
        <v>0</v>
      </c>
      <c r="F25" s="223">
        <f t="shared" si="0"/>
        <v>508000</v>
      </c>
    </row>
    <row r="26" spans="1:6" s="215" customFormat="1" ht="12.75">
      <c r="A26" s="218">
        <v>13050200</v>
      </c>
      <c r="B26" s="219" t="s">
        <v>276</v>
      </c>
      <c r="C26" s="217">
        <v>1255000</v>
      </c>
      <c r="D26" s="217">
        <v>0</v>
      </c>
      <c r="E26" s="217">
        <v>0</v>
      </c>
      <c r="F26" s="223">
        <f t="shared" si="0"/>
        <v>1255000</v>
      </c>
    </row>
    <row r="27" spans="1:6" s="215" customFormat="1" ht="12.75">
      <c r="A27" s="218">
        <v>13050300</v>
      </c>
      <c r="B27" s="219" t="s">
        <v>277</v>
      </c>
      <c r="C27" s="217">
        <v>93000</v>
      </c>
      <c r="D27" s="217">
        <v>0</v>
      </c>
      <c r="E27" s="217">
        <v>0</v>
      </c>
      <c r="F27" s="223">
        <f t="shared" si="0"/>
        <v>93000</v>
      </c>
    </row>
    <row r="28" spans="1:6" ht="12.75">
      <c r="A28" s="205">
        <v>13050500</v>
      </c>
      <c r="B28" s="206" t="s">
        <v>278</v>
      </c>
      <c r="C28" s="99">
        <v>899000</v>
      </c>
      <c r="D28" s="99">
        <v>0</v>
      </c>
      <c r="E28" s="97">
        <f>E30+E33</f>
        <v>0</v>
      </c>
      <c r="F28" s="221">
        <f t="shared" si="0"/>
        <v>899000</v>
      </c>
    </row>
    <row r="29" spans="1:6" ht="12.75">
      <c r="A29" s="205"/>
      <c r="B29" s="206"/>
      <c r="C29" s="99"/>
      <c r="D29" s="99"/>
      <c r="E29" s="97"/>
      <c r="F29" s="221"/>
    </row>
    <row r="30" spans="1:6" s="53" customFormat="1" ht="25.5">
      <c r="A30" s="205">
        <v>18020100</v>
      </c>
      <c r="B30" s="206" t="s">
        <v>279</v>
      </c>
      <c r="C30" s="99">
        <v>0</v>
      </c>
      <c r="D30" s="99">
        <v>0</v>
      </c>
      <c r="E30" s="98">
        <v>0</v>
      </c>
      <c r="F30" s="221">
        <f aca="true" t="shared" si="1" ref="F30:F57">C30+D30</f>
        <v>0</v>
      </c>
    </row>
    <row r="31" spans="1:6" s="53" customFormat="1" ht="25.5">
      <c r="A31" s="205">
        <v>18040100</v>
      </c>
      <c r="B31" s="206" t="s">
        <v>280</v>
      </c>
      <c r="C31" s="99">
        <v>86500</v>
      </c>
      <c r="D31" s="99">
        <v>0</v>
      </c>
      <c r="E31" s="98">
        <v>0</v>
      </c>
      <c r="F31" s="221">
        <f t="shared" si="1"/>
        <v>86500</v>
      </c>
    </row>
    <row r="32" spans="1:6" s="53" customFormat="1" ht="25.5">
      <c r="A32" s="205">
        <v>18040200</v>
      </c>
      <c r="B32" s="206" t="s">
        <v>281</v>
      </c>
      <c r="C32" s="99">
        <v>100000</v>
      </c>
      <c r="D32" s="99">
        <v>0</v>
      </c>
      <c r="E32" s="97">
        <f>E33+E34</f>
        <v>0</v>
      </c>
      <c r="F32" s="221">
        <f t="shared" si="1"/>
        <v>100000</v>
      </c>
    </row>
    <row r="33" spans="1:6" s="53" customFormat="1" ht="25.5">
      <c r="A33" s="205">
        <v>18040500</v>
      </c>
      <c r="B33" s="206" t="s">
        <v>282</v>
      </c>
      <c r="C33" s="99">
        <v>0</v>
      </c>
      <c r="D33" s="99">
        <v>0</v>
      </c>
      <c r="E33" s="97">
        <f>E34+E35</f>
        <v>0</v>
      </c>
      <c r="F33" s="221">
        <f t="shared" si="1"/>
        <v>0</v>
      </c>
    </row>
    <row r="34" spans="1:6" s="53" customFormat="1" ht="25.5">
      <c r="A34" s="205">
        <v>18040600</v>
      </c>
      <c r="B34" s="206" t="s">
        <v>283</v>
      </c>
      <c r="C34" s="99">
        <v>25000</v>
      </c>
      <c r="D34" s="99">
        <v>0</v>
      </c>
      <c r="E34" s="98">
        <v>0</v>
      </c>
      <c r="F34" s="221">
        <f t="shared" si="1"/>
        <v>25000</v>
      </c>
    </row>
    <row r="35" spans="1:6" ht="25.5" customHeight="1">
      <c r="A35" s="205">
        <v>18040700</v>
      </c>
      <c r="B35" s="206" t="s">
        <v>284</v>
      </c>
      <c r="C35" s="99">
        <v>0</v>
      </c>
      <c r="D35" s="99">
        <v>0</v>
      </c>
      <c r="E35" s="98">
        <v>0</v>
      </c>
      <c r="F35" s="221">
        <f t="shared" si="1"/>
        <v>0</v>
      </c>
    </row>
    <row r="36" spans="1:6" ht="27" customHeight="1">
      <c r="A36" s="205">
        <v>18040800</v>
      </c>
      <c r="B36" s="206" t="s">
        <v>285</v>
      </c>
      <c r="C36" s="99">
        <v>2500</v>
      </c>
      <c r="D36" s="99">
        <v>0</v>
      </c>
      <c r="E36" s="97">
        <f>E38+E39</f>
        <v>0</v>
      </c>
      <c r="F36" s="221">
        <f t="shared" si="1"/>
        <v>2500</v>
      </c>
    </row>
    <row r="37" spans="1:6" ht="27" customHeight="1">
      <c r="A37" s="205">
        <v>18040900</v>
      </c>
      <c r="B37" s="206" t="s">
        <v>286</v>
      </c>
      <c r="C37" s="99">
        <v>0</v>
      </c>
      <c r="D37" s="99">
        <v>0</v>
      </c>
      <c r="E37" s="97">
        <v>0</v>
      </c>
      <c r="F37" s="221">
        <f t="shared" si="1"/>
        <v>0</v>
      </c>
    </row>
    <row r="38" spans="1:6" ht="25.5">
      <c r="A38" s="205">
        <v>18041000</v>
      </c>
      <c r="B38" s="206" t="s">
        <v>287</v>
      </c>
      <c r="C38" s="99">
        <v>0</v>
      </c>
      <c r="D38" s="99">
        <v>0</v>
      </c>
      <c r="E38" s="98">
        <v>0</v>
      </c>
      <c r="F38" s="221">
        <f t="shared" si="1"/>
        <v>0</v>
      </c>
    </row>
    <row r="39" spans="1:6" s="54" customFormat="1" ht="25.5">
      <c r="A39" s="205">
        <v>18041400</v>
      </c>
      <c r="B39" s="206" t="s">
        <v>288</v>
      </c>
      <c r="C39" s="99">
        <v>2500</v>
      </c>
      <c r="D39" s="99">
        <v>0</v>
      </c>
      <c r="E39" s="98">
        <v>0</v>
      </c>
      <c r="F39" s="221">
        <f t="shared" si="1"/>
        <v>2500</v>
      </c>
    </row>
    <row r="40" spans="1:6" s="54" customFormat="1" ht="76.5">
      <c r="A40" s="205">
        <v>18041500</v>
      </c>
      <c r="B40" s="207" t="s">
        <v>289</v>
      </c>
      <c r="C40" s="99">
        <v>0</v>
      </c>
      <c r="D40" s="99">
        <v>20000</v>
      </c>
      <c r="E40" s="98">
        <v>0</v>
      </c>
      <c r="F40" s="221">
        <f t="shared" si="1"/>
        <v>20000</v>
      </c>
    </row>
    <row r="41" spans="1:6" s="54" customFormat="1" ht="25.5">
      <c r="A41" s="208">
        <v>18041800</v>
      </c>
      <c r="B41" s="207" t="s">
        <v>290</v>
      </c>
      <c r="C41" s="209">
        <v>13500</v>
      </c>
      <c r="D41" s="209">
        <v>0</v>
      </c>
      <c r="E41" s="98">
        <v>0</v>
      </c>
      <c r="F41" s="221">
        <f t="shared" si="1"/>
        <v>13500</v>
      </c>
    </row>
    <row r="42" spans="1:6" s="54" customFormat="1" ht="12.75">
      <c r="A42" s="208">
        <v>18050300</v>
      </c>
      <c r="B42" s="207" t="s">
        <v>291</v>
      </c>
      <c r="C42" s="209">
        <v>0</v>
      </c>
      <c r="D42" s="209">
        <v>1800000</v>
      </c>
      <c r="E42" s="98">
        <v>1800000</v>
      </c>
      <c r="F42" s="221">
        <f t="shared" si="1"/>
        <v>1800000</v>
      </c>
    </row>
    <row r="43" spans="1:6" ht="12.75">
      <c r="A43" s="208">
        <v>18050400</v>
      </c>
      <c r="B43" s="207" t="s">
        <v>292</v>
      </c>
      <c r="C43" s="209">
        <v>0</v>
      </c>
      <c r="D43" s="209">
        <v>3850000</v>
      </c>
      <c r="E43" s="98">
        <v>3850000</v>
      </c>
      <c r="F43" s="221">
        <f t="shared" si="1"/>
        <v>3850000</v>
      </c>
    </row>
    <row r="44" spans="1:6" ht="25.5">
      <c r="A44" s="208">
        <v>19010100</v>
      </c>
      <c r="B44" s="207" t="s">
        <v>177</v>
      </c>
      <c r="C44" s="209">
        <v>0</v>
      </c>
      <c r="D44" s="209">
        <v>54000</v>
      </c>
      <c r="E44" s="98">
        <v>0</v>
      </c>
      <c r="F44" s="221">
        <f t="shared" si="1"/>
        <v>54000</v>
      </c>
    </row>
    <row r="45" spans="1:6" ht="38.25">
      <c r="A45" s="208">
        <v>19010300</v>
      </c>
      <c r="B45" s="207" t="s">
        <v>293</v>
      </c>
      <c r="C45" s="209">
        <v>0</v>
      </c>
      <c r="D45" s="209">
        <v>6000</v>
      </c>
      <c r="E45" s="98">
        <v>0</v>
      </c>
      <c r="F45" s="221">
        <f t="shared" si="1"/>
        <v>6000</v>
      </c>
    </row>
    <row r="46" spans="1:6" ht="25.5">
      <c r="A46" s="208">
        <v>21110000</v>
      </c>
      <c r="B46" s="207" t="s">
        <v>20</v>
      </c>
      <c r="C46" s="209">
        <v>0</v>
      </c>
      <c r="D46" s="209">
        <v>6000</v>
      </c>
      <c r="E46" s="98">
        <v>0</v>
      </c>
      <c r="F46" s="221">
        <f t="shared" si="1"/>
        <v>6000</v>
      </c>
    </row>
    <row r="47" spans="1:6" ht="38.25">
      <c r="A47" s="208">
        <v>22080400</v>
      </c>
      <c r="B47" s="207" t="s">
        <v>294</v>
      </c>
      <c r="C47" s="209">
        <v>65000</v>
      </c>
      <c r="D47" s="209">
        <v>0</v>
      </c>
      <c r="E47" s="98">
        <v>0</v>
      </c>
      <c r="F47" s="221">
        <f t="shared" si="1"/>
        <v>65000</v>
      </c>
    </row>
    <row r="48" spans="1:6" s="53" customFormat="1" ht="38.25">
      <c r="A48" s="208">
        <v>22090100</v>
      </c>
      <c r="B48" s="207" t="s">
        <v>295</v>
      </c>
      <c r="C48" s="209">
        <v>0</v>
      </c>
      <c r="D48" s="209">
        <v>0</v>
      </c>
      <c r="E48" s="97">
        <f>E49</f>
        <v>0</v>
      </c>
      <c r="F48" s="221">
        <f t="shared" si="1"/>
        <v>0</v>
      </c>
    </row>
    <row r="49" spans="1:6" s="53" customFormat="1" ht="38.25">
      <c r="A49" s="208">
        <v>22090400</v>
      </c>
      <c r="B49" s="207" t="s">
        <v>296</v>
      </c>
      <c r="C49" s="209">
        <v>0</v>
      </c>
      <c r="D49" s="209">
        <v>0</v>
      </c>
      <c r="E49" s="98">
        <v>0</v>
      </c>
      <c r="F49" s="221">
        <f t="shared" si="1"/>
        <v>0</v>
      </c>
    </row>
    <row r="50" spans="1:6" s="53" customFormat="1" ht="38.25">
      <c r="A50" s="208">
        <v>24062100</v>
      </c>
      <c r="B50" s="207" t="s">
        <v>297</v>
      </c>
      <c r="C50" s="209">
        <v>0</v>
      </c>
      <c r="D50" s="209">
        <v>40000</v>
      </c>
      <c r="E50" s="98">
        <v>0</v>
      </c>
      <c r="F50" s="221">
        <f t="shared" si="1"/>
        <v>40000</v>
      </c>
    </row>
    <row r="51" spans="1:6" s="53" customFormat="1" ht="25.5">
      <c r="A51" s="208">
        <v>25010100</v>
      </c>
      <c r="B51" s="207" t="s">
        <v>298</v>
      </c>
      <c r="C51" s="209">
        <v>0</v>
      </c>
      <c r="D51" s="209">
        <v>800000</v>
      </c>
      <c r="E51" s="98">
        <v>0</v>
      </c>
      <c r="F51" s="221">
        <f t="shared" si="1"/>
        <v>800000</v>
      </c>
    </row>
    <row r="52" spans="1:6" s="53" customFormat="1" ht="25.5">
      <c r="A52" s="208">
        <v>25010200</v>
      </c>
      <c r="B52" s="207" t="s">
        <v>299</v>
      </c>
      <c r="C52" s="209">
        <v>0</v>
      </c>
      <c r="D52" s="209">
        <v>0</v>
      </c>
      <c r="E52" s="98">
        <v>0</v>
      </c>
      <c r="F52" s="221">
        <f t="shared" si="1"/>
        <v>0</v>
      </c>
    </row>
    <row r="53" spans="1:6" s="53" customFormat="1" ht="38.25">
      <c r="A53" s="208">
        <v>31030000</v>
      </c>
      <c r="B53" s="207" t="s">
        <v>300</v>
      </c>
      <c r="C53" s="209">
        <v>0</v>
      </c>
      <c r="D53" s="209">
        <v>10000</v>
      </c>
      <c r="E53" s="98">
        <v>10000</v>
      </c>
      <c r="F53" s="221">
        <f t="shared" si="1"/>
        <v>10000</v>
      </c>
    </row>
    <row r="54" spans="1:6" s="53" customFormat="1" ht="63.75">
      <c r="A54" s="208">
        <v>33010100</v>
      </c>
      <c r="B54" s="207" t="s">
        <v>301</v>
      </c>
      <c r="C54" s="209">
        <v>0</v>
      </c>
      <c r="D54" s="209">
        <v>800000</v>
      </c>
      <c r="E54" s="98">
        <v>800000</v>
      </c>
      <c r="F54" s="221">
        <f t="shared" si="1"/>
        <v>800000</v>
      </c>
    </row>
    <row r="55" spans="1:6" s="53" customFormat="1" ht="38.25">
      <c r="A55" s="208">
        <v>41020300</v>
      </c>
      <c r="B55" s="207" t="s">
        <v>302</v>
      </c>
      <c r="C55" s="209">
        <v>5544630</v>
      </c>
      <c r="D55" s="209">
        <v>0</v>
      </c>
      <c r="E55" s="98">
        <v>0</v>
      </c>
      <c r="F55" s="221">
        <f t="shared" si="1"/>
        <v>5544630</v>
      </c>
    </row>
    <row r="56" spans="1:6" s="53" customFormat="1" ht="38.25">
      <c r="A56" s="208">
        <v>41034400</v>
      </c>
      <c r="B56" s="207" t="s">
        <v>303</v>
      </c>
      <c r="C56" s="209">
        <v>0</v>
      </c>
      <c r="D56" s="209">
        <f>1479458-540000+349000</f>
        <v>1288458</v>
      </c>
      <c r="E56" s="97">
        <v>0</v>
      </c>
      <c r="F56" s="221">
        <f t="shared" si="1"/>
        <v>1288458</v>
      </c>
    </row>
    <row r="57" spans="1:6" s="53" customFormat="1" ht="16.5" customHeight="1">
      <c r="A57" s="208">
        <v>41035000</v>
      </c>
      <c r="B57" s="207" t="s">
        <v>0</v>
      </c>
      <c r="C57" s="209">
        <v>748000</v>
      </c>
      <c r="D57" s="209">
        <v>0</v>
      </c>
      <c r="E57" s="97">
        <v>0</v>
      </c>
      <c r="F57" s="221">
        <f t="shared" si="1"/>
        <v>748000</v>
      </c>
    </row>
    <row r="58" spans="1:6" s="53" customFormat="1" ht="12.75">
      <c r="A58" s="210"/>
      <c r="B58" s="207"/>
      <c r="C58" s="211"/>
      <c r="D58" s="211"/>
      <c r="E58" s="98"/>
      <c r="F58" s="221"/>
    </row>
    <row r="59" spans="1:6" s="53" customFormat="1" ht="38.25">
      <c r="A59" s="208">
        <v>50110000</v>
      </c>
      <c r="B59" s="207" t="s">
        <v>304</v>
      </c>
      <c r="C59" s="209">
        <v>0</v>
      </c>
      <c r="D59" s="209">
        <v>250000</v>
      </c>
      <c r="E59" s="98">
        <v>0</v>
      </c>
      <c r="F59" s="221">
        <f>C59+D59</f>
        <v>250000</v>
      </c>
    </row>
    <row r="60" spans="1:6" s="53" customFormat="1" ht="12.75">
      <c r="A60" s="208">
        <v>50110000</v>
      </c>
      <c r="B60" s="207" t="s">
        <v>305</v>
      </c>
      <c r="C60" s="211"/>
      <c r="D60" s="211"/>
      <c r="E60" s="98"/>
      <c r="F60" s="221"/>
    </row>
    <row r="61" spans="1:6" s="53" customFormat="1" ht="12.75">
      <c r="A61" s="210"/>
      <c r="B61" s="207" t="s">
        <v>306</v>
      </c>
      <c r="C61" s="209">
        <f>C13+C47</f>
        <v>8054838</v>
      </c>
      <c r="D61" s="209">
        <f>D13+D50+D51+D53+D54+D59+D46</f>
        <v>7886000</v>
      </c>
      <c r="E61" s="97">
        <f>E54+E53+E43+E42</f>
        <v>6460000</v>
      </c>
      <c r="F61" s="221">
        <f>C61+D61</f>
        <v>15940838</v>
      </c>
    </row>
    <row r="62" spans="1:6" s="53" customFormat="1" ht="12.75">
      <c r="A62" s="208" t="s">
        <v>307</v>
      </c>
      <c r="B62" s="207" t="s">
        <v>308</v>
      </c>
      <c r="C62" s="212">
        <f>C61+C55+C57</f>
        <v>14347468</v>
      </c>
      <c r="D62" s="212">
        <f>D61+D56</f>
        <v>9174458</v>
      </c>
      <c r="E62" s="97">
        <f>E54+E43+E42+E53</f>
        <v>6460000</v>
      </c>
      <c r="F62" s="221">
        <f>C62+D62</f>
        <v>23521926</v>
      </c>
    </row>
    <row r="64" spans="1:6" ht="15.75">
      <c r="A64" s="101"/>
      <c r="B64" s="21"/>
      <c r="C64" s="27"/>
      <c r="D64" s="27"/>
      <c r="E64" s="27"/>
      <c r="F64" s="27"/>
    </row>
    <row r="65" spans="1:6" ht="15">
      <c r="A65" s="100"/>
      <c r="B65" s="18"/>
      <c r="C65" s="25"/>
      <c r="D65" s="25"/>
      <c r="E65" s="25"/>
      <c r="F65" s="25"/>
    </row>
    <row r="66" spans="1:6" ht="12.75">
      <c r="A66" s="100"/>
      <c r="B66" s="29" t="s">
        <v>139</v>
      </c>
      <c r="C66" s="10" t="s">
        <v>118</v>
      </c>
      <c r="D66" s="25"/>
      <c r="E66" s="25"/>
      <c r="F66" s="25"/>
    </row>
    <row r="67" spans="1:6" ht="15">
      <c r="A67" s="100"/>
      <c r="B67" s="18"/>
      <c r="C67" s="25"/>
      <c r="D67" s="25"/>
      <c r="E67" s="25"/>
      <c r="F67" s="25"/>
    </row>
    <row r="68" spans="1:6" ht="15">
      <c r="A68" s="100"/>
      <c r="B68" s="18"/>
      <c r="C68" s="25"/>
      <c r="D68" s="25"/>
      <c r="E68" s="25"/>
      <c r="F68" s="25"/>
    </row>
    <row r="69" spans="1:6" ht="15">
      <c r="A69" s="100"/>
      <c r="B69" s="18"/>
      <c r="C69" s="25"/>
      <c r="D69" s="25"/>
      <c r="E69" s="25"/>
      <c r="F69" s="25"/>
    </row>
    <row r="70" spans="1:6" ht="15">
      <c r="A70" s="100"/>
      <c r="B70" s="18"/>
      <c r="C70" s="25"/>
      <c r="D70" s="25"/>
      <c r="E70" s="25"/>
      <c r="F70" s="25"/>
    </row>
    <row r="71" spans="1:6" ht="15">
      <c r="A71" s="100"/>
      <c r="B71" s="18"/>
      <c r="C71" s="25"/>
      <c r="D71" s="25"/>
      <c r="E71" s="25"/>
      <c r="F71" s="25"/>
    </row>
    <row r="72" spans="1:6" ht="15">
      <c r="A72" s="100"/>
      <c r="B72" s="18"/>
      <c r="C72" s="25"/>
      <c r="D72" s="25"/>
      <c r="E72" s="25"/>
      <c r="F72" s="25"/>
    </row>
  </sheetData>
  <mergeCells count="7">
    <mergeCell ref="A6:F6"/>
    <mergeCell ref="A7:F7"/>
    <mergeCell ref="F10:F11"/>
    <mergeCell ref="A10:A11"/>
    <mergeCell ref="B10:B11"/>
    <mergeCell ref="C10:C11"/>
    <mergeCell ref="D10:E10"/>
  </mergeCells>
  <printOptions/>
  <pageMargins left="0.5511811023622047" right="0.35433070866141736" top="0.1968503937007874" bottom="0.1968503937007874" header="0.31496062992125984" footer="0.1181102362204724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8"/>
  <sheetViews>
    <sheetView zoomScale="75" zoomScaleNormal="75" workbookViewId="0" topLeftCell="A1">
      <pane xSplit="2" ySplit="12" topLeftCell="C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101" sqref="M101"/>
    </sheetView>
  </sheetViews>
  <sheetFormatPr defaultColWidth="9.125" defaultRowHeight="12.75"/>
  <cols>
    <col min="1" max="1" width="10.375" style="0" customWidth="1"/>
    <col min="2" max="2" width="43.75390625" style="0" customWidth="1"/>
    <col min="3" max="3" width="13.25390625" style="8" customWidth="1"/>
    <col min="4" max="4" width="13.25390625" style="8" hidden="1" customWidth="1"/>
    <col min="5" max="5" width="13.25390625" style="8" customWidth="1"/>
    <col min="6" max="6" width="13.75390625" style="8" customWidth="1"/>
    <col min="7" max="7" width="13.25390625" style="8" hidden="1" customWidth="1"/>
    <col min="8" max="9" width="13.25390625" style="8" customWidth="1"/>
    <col min="10" max="10" width="9.75390625" style="8" customWidth="1"/>
    <col min="11" max="11" width="10.625" style="8" customWidth="1"/>
    <col min="12" max="13" width="13.25390625" style="8" customWidth="1"/>
    <col min="14" max="14" width="17.375" style="8" customWidth="1"/>
    <col min="15" max="15" width="13.25390625" style="8" customWidth="1"/>
  </cols>
  <sheetData>
    <row r="1" spans="1:17" ht="12.75">
      <c r="A1" s="9"/>
      <c r="B1" s="9"/>
      <c r="C1" s="10"/>
      <c r="D1" s="10"/>
      <c r="E1" s="10"/>
      <c r="F1" s="10"/>
      <c r="G1" s="10"/>
      <c r="H1" s="10"/>
      <c r="I1" s="10"/>
      <c r="J1" s="10" t="s">
        <v>73</v>
      </c>
      <c r="L1" s="10"/>
      <c r="M1" s="10"/>
      <c r="N1" s="10"/>
      <c r="O1" s="10"/>
      <c r="P1" s="9"/>
      <c r="Q1" s="9"/>
    </row>
    <row r="2" spans="1:17" ht="15">
      <c r="A2" s="9"/>
      <c r="B2" s="9"/>
      <c r="C2" s="10"/>
      <c r="D2" s="10"/>
      <c r="E2" s="10"/>
      <c r="F2" s="10"/>
      <c r="G2" s="10"/>
      <c r="H2" s="10"/>
      <c r="I2" s="10"/>
      <c r="J2" s="239" t="s">
        <v>451</v>
      </c>
      <c r="K2" s="63"/>
      <c r="L2" s="25"/>
      <c r="M2" s="25"/>
      <c r="N2" s="25"/>
      <c r="O2" s="10"/>
      <c r="P2" s="9"/>
      <c r="Q2" s="9"/>
    </row>
    <row r="3" spans="1:17" ht="15">
      <c r="A3" s="9"/>
      <c r="B3" s="9"/>
      <c r="C3" s="10"/>
      <c r="D3" s="10"/>
      <c r="E3" s="10"/>
      <c r="F3" s="10"/>
      <c r="G3" s="10"/>
      <c r="H3" s="10"/>
      <c r="I3" s="10"/>
      <c r="J3" s="239" t="s">
        <v>178</v>
      </c>
      <c r="L3" s="63" t="s">
        <v>452</v>
      </c>
      <c r="M3" s="25"/>
      <c r="N3" s="25"/>
      <c r="O3" s="10"/>
      <c r="P3" s="9"/>
      <c r="Q3" s="9"/>
    </row>
    <row r="4" spans="1:17" ht="12.75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9"/>
      <c r="Q4" s="9"/>
    </row>
    <row r="5" spans="1:17" ht="15.75">
      <c r="A5" s="273" t="s">
        <v>21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9"/>
      <c r="Q5" s="9"/>
    </row>
    <row r="6" spans="1:17" ht="15.75">
      <c r="A6" s="273" t="s">
        <v>141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9"/>
      <c r="Q6" s="9"/>
    </row>
    <row r="7" spans="3:15" s="1" customFormat="1" ht="12.75">
      <c r="C7" s="29"/>
      <c r="D7" s="29"/>
      <c r="E7" s="29"/>
      <c r="F7" s="29"/>
      <c r="G7" s="29"/>
      <c r="H7" s="29"/>
      <c r="I7" s="29"/>
      <c r="J7" s="29"/>
      <c r="K7" s="29"/>
      <c r="L7" s="29"/>
      <c r="M7" s="29" t="s">
        <v>107</v>
      </c>
      <c r="N7" s="29"/>
      <c r="O7" s="29"/>
    </row>
    <row r="8" spans="1:15" s="1" customFormat="1" ht="12.75">
      <c r="A8" s="271" t="s">
        <v>142</v>
      </c>
      <c r="B8" s="271" t="s">
        <v>143</v>
      </c>
      <c r="C8" s="272" t="s">
        <v>36</v>
      </c>
      <c r="D8" s="272"/>
      <c r="E8" s="272"/>
      <c r="F8" s="272"/>
      <c r="G8" s="272"/>
      <c r="H8" s="272" t="s">
        <v>37</v>
      </c>
      <c r="I8" s="272"/>
      <c r="J8" s="272"/>
      <c r="K8" s="272"/>
      <c r="L8" s="272"/>
      <c r="M8" s="272"/>
      <c r="N8" s="24"/>
      <c r="O8" s="270" t="s">
        <v>38</v>
      </c>
    </row>
    <row r="9" spans="1:15" s="1" customFormat="1" ht="12.75" customHeight="1">
      <c r="A9" s="271"/>
      <c r="B9" s="271"/>
      <c r="C9" s="270" t="s">
        <v>35</v>
      </c>
      <c r="D9" s="270" t="s">
        <v>126</v>
      </c>
      <c r="E9" s="272" t="s">
        <v>144</v>
      </c>
      <c r="F9" s="272"/>
      <c r="G9" s="270" t="s">
        <v>127</v>
      </c>
      <c r="H9" s="270" t="s">
        <v>35</v>
      </c>
      <c r="I9" s="270" t="s">
        <v>126</v>
      </c>
      <c r="J9" s="272" t="s">
        <v>144</v>
      </c>
      <c r="K9" s="272"/>
      <c r="L9" s="270" t="s">
        <v>127</v>
      </c>
      <c r="M9" s="270" t="s">
        <v>156</v>
      </c>
      <c r="N9" s="270"/>
      <c r="O9" s="270"/>
    </row>
    <row r="10" spans="1:15" s="1" customFormat="1" ht="12.75" customHeight="1">
      <c r="A10" s="271"/>
      <c r="B10" s="271"/>
      <c r="C10" s="270"/>
      <c r="D10" s="270"/>
      <c r="E10" s="272"/>
      <c r="F10" s="272"/>
      <c r="G10" s="270"/>
      <c r="H10" s="270"/>
      <c r="I10" s="270"/>
      <c r="J10" s="272"/>
      <c r="K10" s="272"/>
      <c r="L10" s="270"/>
      <c r="M10" s="270" t="s">
        <v>155</v>
      </c>
      <c r="N10" s="30" t="s">
        <v>144</v>
      </c>
      <c r="O10" s="270"/>
    </row>
    <row r="11" spans="1:15" s="16" customFormat="1" ht="96" customHeight="1">
      <c r="A11" s="271"/>
      <c r="B11" s="271"/>
      <c r="C11" s="270"/>
      <c r="D11" s="270"/>
      <c r="E11" s="30" t="s">
        <v>145</v>
      </c>
      <c r="F11" s="30" t="s">
        <v>146</v>
      </c>
      <c r="G11" s="270"/>
      <c r="H11" s="270"/>
      <c r="I11" s="270"/>
      <c r="J11" s="30" t="s">
        <v>145</v>
      </c>
      <c r="K11" s="30" t="s">
        <v>147</v>
      </c>
      <c r="L11" s="270"/>
      <c r="M11" s="270"/>
      <c r="N11" s="30" t="s">
        <v>157</v>
      </c>
      <c r="O11" s="270"/>
    </row>
    <row r="12" spans="1:15" s="38" customFormat="1" ht="12">
      <c r="A12" s="37">
        <v>1</v>
      </c>
      <c r="B12" s="37">
        <v>2</v>
      </c>
      <c r="C12" s="37">
        <v>3</v>
      </c>
      <c r="D12" s="37">
        <v>4</v>
      </c>
      <c r="E12" s="37">
        <v>4</v>
      </c>
      <c r="F12" s="37">
        <v>5</v>
      </c>
      <c r="G12" s="37">
        <v>7</v>
      </c>
      <c r="H12" s="37">
        <v>6</v>
      </c>
      <c r="I12" s="37">
        <v>7</v>
      </c>
      <c r="J12" s="37">
        <v>8</v>
      </c>
      <c r="K12" s="37">
        <v>9</v>
      </c>
      <c r="L12" s="37">
        <v>10</v>
      </c>
      <c r="M12" s="37">
        <v>11</v>
      </c>
      <c r="N12" s="37">
        <v>12</v>
      </c>
      <c r="O12" s="37">
        <v>13</v>
      </c>
    </row>
    <row r="13" spans="1:15" s="1" customFormat="1" ht="12.75" hidden="1">
      <c r="A13" s="3" t="s">
        <v>99</v>
      </c>
      <c r="B13" s="4" t="s">
        <v>39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s="1" customFormat="1" ht="12.75" hidden="1">
      <c r="A14" s="2"/>
      <c r="B14" s="5"/>
      <c r="C14" s="24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s="13" customFormat="1" ht="13.5" customHeight="1">
      <c r="A15" s="56" t="s">
        <v>74</v>
      </c>
      <c r="B15" s="12" t="s">
        <v>75</v>
      </c>
      <c r="C15" s="57">
        <f>982940+305994.41+22000-14832</f>
        <v>1296102.41</v>
      </c>
      <c r="D15" s="57">
        <v>1393464</v>
      </c>
      <c r="E15" s="57">
        <f>561220+224501-7000</f>
        <v>778721</v>
      </c>
      <c r="F15" s="57">
        <v>118000</v>
      </c>
      <c r="G15" s="57">
        <v>0</v>
      </c>
      <c r="H15" s="57">
        <f aca="true" t="shared" si="0" ref="H15:N15">H17</f>
        <v>0</v>
      </c>
      <c r="I15" s="57">
        <f t="shared" si="0"/>
        <v>0</v>
      </c>
      <c r="J15" s="57">
        <f t="shared" si="0"/>
        <v>0</v>
      </c>
      <c r="K15" s="57">
        <f t="shared" si="0"/>
        <v>0</v>
      </c>
      <c r="L15" s="57">
        <f t="shared" si="0"/>
        <v>0</v>
      </c>
      <c r="M15" s="57">
        <f t="shared" si="0"/>
        <v>0</v>
      </c>
      <c r="N15" s="57">
        <f t="shared" si="0"/>
        <v>0</v>
      </c>
      <c r="O15" s="57">
        <f>C15+H15</f>
        <v>1296102.41</v>
      </c>
    </row>
    <row r="16" spans="1:15" s="1" customFormat="1" ht="12.75" hidden="1">
      <c r="A16" s="2"/>
      <c r="B16" s="5"/>
      <c r="C16" s="57">
        <v>1393464</v>
      </c>
      <c r="D16" s="57">
        <v>1393464</v>
      </c>
      <c r="E16" s="57">
        <v>865648</v>
      </c>
      <c r="F16" s="57">
        <v>75500</v>
      </c>
      <c r="G16" s="31"/>
      <c r="H16" s="31"/>
      <c r="I16" s="31"/>
      <c r="J16" s="31"/>
      <c r="K16" s="31"/>
      <c r="L16" s="31"/>
      <c r="M16" s="31"/>
      <c r="N16" s="31"/>
      <c r="O16" s="31"/>
    </row>
    <row r="17" spans="1:15" s="1" customFormat="1" ht="12.75">
      <c r="A17" s="6" t="s">
        <v>40</v>
      </c>
      <c r="B17" s="5" t="s">
        <v>41</v>
      </c>
      <c r="C17" s="57">
        <f>982940+305994.41+22000-14832</f>
        <v>1296102.41</v>
      </c>
      <c r="D17" s="57">
        <v>1393464</v>
      </c>
      <c r="E17" s="57">
        <f>561220+224501-7000</f>
        <v>778721</v>
      </c>
      <c r="F17" s="57">
        <v>118000</v>
      </c>
      <c r="G17" s="24"/>
      <c r="H17" s="24">
        <f>I17+L17</f>
        <v>0</v>
      </c>
      <c r="I17" s="24">
        <v>0</v>
      </c>
      <c r="J17" s="24"/>
      <c r="K17" s="24"/>
      <c r="L17" s="24"/>
      <c r="M17" s="24"/>
      <c r="N17" s="24"/>
      <c r="O17" s="24">
        <f>C17+H17</f>
        <v>1296102.41</v>
      </c>
    </row>
    <row r="18" spans="1:15" s="1" customFormat="1" ht="12.75" hidden="1">
      <c r="A18" s="6"/>
      <c r="B18" s="5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 s="13" customFormat="1" ht="12.75">
      <c r="A19" s="56" t="s">
        <v>76</v>
      </c>
      <c r="B19" s="12" t="s">
        <v>71</v>
      </c>
      <c r="C19" s="57">
        <f aca="true" t="shared" si="1" ref="C19:O19">C21+C23+C25</f>
        <v>12821868</v>
      </c>
      <c r="D19" s="57">
        <f t="shared" si="1"/>
        <v>7440610</v>
      </c>
      <c r="E19" s="57">
        <f t="shared" si="1"/>
        <v>6830000</v>
      </c>
      <c r="F19" s="57">
        <f t="shared" si="1"/>
        <v>1419630</v>
      </c>
      <c r="G19" s="57">
        <f t="shared" si="1"/>
        <v>0</v>
      </c>
      <c r="H19" s="57">
        <f t="shared" si="1"/>
        <v>1484676</v>
      </c>
      <c r="I19" s="57">
        <f t="shared" si="1"/>
        <v>800000</v>
      </c>
      <c r="J19" s="57">
        <f t="shared" si="1"/>
        <v>0</v>
      </c>
      <c r="K19" s="57">
        <f t="shared" si="1"/>
        <v>0</v>
      </c>
      <c r="L19" s="57">
        <f t="shared" si="1"/>
        <v>684676</v>
      </c>
      <c r="M19" s="57">
        <f t="shared" si="1"/>
        <v>684676</v>
      </c>
      <c r="N19" s="57">
        <f t="shared" si="1"/>
        <v>0</v>
      </c>
      <c r="O19" s="57">
        <f t="shared" si="1"/>
        <v>14306544</v>
      </c>
    </row>
    <row r="20" spans="1:15" s="1" customFormat="1" ht="12.75" hidden="1">
      <c r="A20" s="6"/>
      <c r="B20" s="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s="1" customFormat="1" ht="12.75">
      <c r="A21" s="6" t="s">
        <v>42</v>
      </c>
      <c r="B21" s="7" t="s">
        <v>58</v>
      </c>
      <c r="C21" s="24">
        <v>9873868</v>
      </c>
      <c r="D21" s="24">
        <v>5838498</v>
      </c>
      <c r="E21" s="24">
        <v>5380000</v>
      </c>
      <c r="F21" s="24">
        <f>1316300-1650</f>
        <v>1314650</v>
      </c>
      <c r="G21" s="24">
        <v>0</v>
      </c>
      <c r="H21" s="24">
        <f>I21+L21</f>
        <v>1484676</v>
      </c>
      <c r="I21" s="24">
        <v>800000</v>
      </c>
      <c r="J21" s="24"/>
      <c r="K21" s="24"/>
      <c r="L21" s="24">
        <f>188073+496603</f>
        <v>684676</v>
      </c>
      <c r="M21" s="24">
        <f>188073+496603</f>
        <v>684676</v>
      </c>
      <c r="N21" s="24">
        <v>0</v>
      </c>
      <c r="O21" s="24">
        <f>C21+H21</f>
        <v>11358544</v>
      </c>
    </row>
    <row r="22" spans="1:15" s="1" customFormat="1" ht="12.75" hidden="1">
      <c r="A22" s="6"/>
      <c r="B22" s="5"/>
      <c r="C22" s="24"/>
      <c r="D22" s="24"/>
      <c r="E22" s="24"/>
      <c r="F22" s="24"/>
      <c r="G22" s="24"/>
      <c r="H22" s="24"/>
      <c r="I22" s="24"/>
      <c r="J22" s="24"/>
      <c r="K22" s="24"/>
      <c r="L22" s="24">
        <f>M22</f>
        <v>0</v>
      </c>
      <c r="M22" s="24"/>
      <c r="N22" s="24"/>
      <c r="O22" s="24"/>
    </row>
    <row r="23" spans="1:15" s="1" customFormat="1" ht="12.75">
      <c r="A23" s="6" t="s">
        <v>60</v>
      </c>
      <c r="B23" s="5" t="s">
        <v>61</v>
      </c>
      <c r="C23" s="24">
        <f>2200000+748000</f>
        <v>2948000</v>
      </c>
      <c r="D23" s="24">
        <v>1602112</v>
      </c>
      <c r="E23" s="24">
        <v>1450000</v>
      </c>
      <c r="F23" s="24">
        <v>104980</v>
      </c>
      <c r="G23" s="24">
        <v>0</v>
      </c>
      <c r="H23" s="24">
        <f>I23+L23</f>
        <v>0</v>
      </c>
      <c r="I23" s="24"/>
      <c r="J23" s="24"/>
      <c r="K23" s="24"/>
      <c r="L23" s="24">
        <f>M23</f>
        <v>0</v>
      </c>
      <c r="M23" s="24">
        <v>0</v>
      </c>
      <c r="N23" s="24">
        <v>0</v>
      </c>
      <c r="O23" s="24">
        <f>C23+H23</f>
        <v>2948000</v>
      </c>
    </row>
    <row r="24" spans="1:15" s="1" customFormat="1" ht="12.75" hidden="1">
      <c r="A24" s="6"/>
      <c r="B24" s="5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s="1" customFormat="1" ht="78.75" customHeight="1" hidden="1">
      <c r="A25" s="6" t="s">
        <v>119</v>
      </c>
      <c r="B25" s="15" t="s">
        <v>120</v>
      </c>
      <c r="C25" s="24">
        <f>D25+G25</f>
        <v>0</v>
      </c>
      <c r="D25" s="24"/>
      <c r="E25" s="24"/>
      <c r="F25" s="24"/>
      <c r="G25" s="24"/>
      <c r="H25" s="24">
        <f>I25+L25</f>
        <v>0</v>
      </c>
      <c r="I25" s="24"/>
      <c r="J25" s="24"/>
      <c r="K25" s="24"/>
      <c r="L25" s="24"/>
      <c r="M25" s="24"/>
      <c r="N25" s="24"/>
      <c r="O25" s="24">
        <f>C25+H25</f>
        <v>0</v>
      </c>
    </row>
    <row r="26" spans="1:15" s="1" customFormat="1" ht="13.5" customHeight="1" hidden="1">
      <c r="A26" s="6"/>
      <c r="B26" s="5" t="s">
        <v>131</v>
      </c>
      <c r="C26" s="24">
        <f>D26+G26</f>
        <v>0</v>
      </c>
      <c r="D26" s="24"/>
      <c r="E26" s="24"/>
      <c r="F26" s="24"/>
      <c r="G26" s="24"/>
      <c r="H26" s="24">
        <f>I26+L26</f>
        <v>0</v>
      </c>
      <c r="I26" s="24"/>
      <c r="J26" s="24"/>
      <c r="K26" s="24"/>
      <c r="L26" s="24"/>
      <c r="M26" s="24"/>
      <c r="N26" s="24"/>
      <c r="O26" s="24">
        <f>C26+H26</f>
        <v>0</v>
      </c>
    </row>
    <row r="27" spans="1:15" s="13" customFormat="1" ht="12.75" hidden="1">
      <c r="A27" s="56" t="s">
        <v>77</v>
      </c>
      <c r="B27" s="12" t="s">
        <v>72</v>
      </c>
      <c r="C27" s="57">
        <f>D27+G27</f>
        <v>0</v>
      </c>
      <c r="D27" s="57">
        <f aca="true" t="shared" si="2" ref="D27:N27">D29</f>
        <v>0</v>
      </c>
      <c r="E27" s="57">
        <f t="shared" si="2"/>
        <v>0</v>
      </c>
      <c r="F27" s="57">
        <f t="shared" si="2"/>
        <v>0</v>
      </c>
      <c r="G27" s="57">
        <f t="shared" si="2"/>
        <v>0</v>
      </c>
      <c r="H27" s="57">
        <f t="shared" si="2"/>
        <v>0</v>
      </c>
      <c r="I27" s="57">
        <f t="shared" si="2"/>
        <v>0</v>
      </c>
      <c r="J27" s="57">
        <f t="shared" si="2"/>
        <v>0</v>
      </c>
      <c r="K27" s="57">
        <f t="shared" si="2"/>
        <v>0</v>
      </c>
      <c r="L27" s="57">
        <f t="shared" si="2"/>
        <v>0</v>
      </c>
      <c r="M27" s="57">
        <f t="shared" si="2"/>
        <v>0</v>
      </c>
      <c r="N27" s="57">
        <f t="shared" si="2"/>
        <v>0</v>
      </c>
      <c r="O27" s="57">
        <f>C27+H27</f>
        <v>0</v>
      </c>
    </row>
    <row r="28" spans="1:15" s="1" customFormat="1" ht="12.75" hidden="1">
      <c r="A28" s="6"/>
      <c r="B28" s="5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 s="1" customFormat="1" ht="12.75" hidden="1">
      <c r="A29" s="6" t="s">
        <v>43</v>
      </c>
      <c r="B29" s="5" t="s">
        <v>44</v>
      </c>
      <c r="C29" s="24">
        <f>D29+G29</f>
        <v>0</v>
      </c>
      <c r="D29" s="24">
        <v>0</v>
      </c>
      <c r="E29" s="24">
        <v>0</v>
      </c>
      <c r="F29" s="24">
        <v>0</v>
      </c>
      <c r="G29" s="24"/>
      <c r="H29" s="24">
        <f>I29+L29</f>
        <v>0</v>
      </c>
      <c r="I29" s="24"/>
      <c r="J29" s="24"/>
      <c r="K29" s="24"/>
      <c r="L29" s="24"/>
      <c r="M29" s="24"/>
      <c r="N29" s="24"/>
      <c r="O29" s="24">
        <f>C29+H29</f>
        <v>0</v>
      </c>
    </row>
    <row r="30" spans="1:15" s="1" customFormat="1" ht="12.75" hidden="1">
      <c r="A30" s="6"/>
      <c r="B30" s="5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s="13" customFormat="1" ht="25.5">
      <c r="A31" s="56" t="s">
        <v>78</v>
      </c>
      <c r="B31" s="58" t="s">
        <v>63</v>
      </c>
      <c r="C31" s="57">
        <f>SUM(C33:C37)</f>
        <v>75000</v>
      </c>
      <c r="D31" s="57">
        <f>SUM(D33:D37)</f>
        <v>80000</v>
      </c>
      <c r="E31" s="57"/>
      <c r="F31" s="57"/>
      <c r="G31" s="57"/>
      <c r="H31" s="57">
        <v>0</v>
      </c>
      <c r="I31" s="57"/>
      <c r="J31" s="57"/>
      <c r="K31" s="57"/>
      <c r="L31" s="57"/>
      <c r="M31" s="57"/>
      <c r="N31" s="57"/>
      <c r="O31" s="57">
        <f>C31+H31</f>
        <v>75000</v>
      </c>
    </row>
    <row r="32" spans="1:15" s="1" customFormat="1" ht="12.75" hidden="1">
      <c r="A32" s="6"/>
      <c r="B32" s="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s="1" customFormat="1" ht="12.75">
      <c r="A33" s="6" t="s">
        <v>45</v>
      </c>
      <c r="B33" s="5" t="s">
        <v>46</v>
      </c>
      <c r="C33" s="24">
        <v>15000</v>
      </c>
      <c r="D33" s="24">
        <v>40000</v>
      </c>
      <c r="E33" s="24"/>
      <c r="F33" s="24"/>
      <c r="G33" s="24"/>
      <c r="H33" s="24">
        <f>I33+L33</f>
        <v>0</v>
      </c>
      <c r="I33" s="24"/>
      <c r="J33" s="24"/>
      <c r="K33" s="24"/>
      <c r="L33" s="24"/>
      <c r="M33" s="24"/>
      <c r="N33" s="24"/>
      <c r="O33" s="24">
        <f>C33+H33</f>
        <v>15000</v>
      </c>
    </row>
    <row r="34" spans="1:15" s="1" customFormat="1" ht="12.75" hidden="1">
      <c r="A34" s="6"/>
      <c r="B34" s="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s="1" customFormat="1" ht="25.5">
      <c r="A35" s="6" t="s">
        <v>47</v>
      </c>
      <c r="B35" s="7" t="s">
        <v>80</v>
      </c>
      <c r="C35" s="24">
        <v>60000</v>
      </c>
      <c r="D35" s="24">
        <v>40000</v>
      </c>
      <c r="E35" s="24"/>
      <c r="F35" s="24"/>
      <c r="G35" s="24"/>
      <c r="H35" s="24">
        <f>I35+L35</f>
        <v>0</v>
      </c>
      <c r="I35" s="24"/>
      <c r="J35" s="24"/>
      <c r="K35" s="24"/>
      <c r="L35" s="24"/>
      <c r="M35" s="24"/>
      <c r="N35" s="24"/>
      <c r="O35" s="24">
        <f>C35+H35</f>
        <v>60000</v>
      </c>
    </row>
    <row r="36" spans="1:15" s="1" customFormat="1" ht="12.75" hidden="1">
      <c r="A36" s="6"/>
      <c r="B36" s="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s="1" customFormat="1" ht="25.5">
      <c r="A37" s="6" t="s">
        <v>121</v>
      </c>
      <c r="B37" s="7" t="s">
        <v>122</v>
      </c>
      <c r="C37" s="24">
        <f>22000-22000</f>
        <v>0</v>
      </c>
      <c r="D37" s="24"/>
      <c r="E37" s="24"/>
      <c r="F37" s="24"/>
      <c r="G37" s="24"/>
      <c r="H37" s="24">
        <f>I37+L37</f>
        <v>0</v>
      </c>
      <c r="I37" s="24"/>
      <c r="J37" s="24"/>
      <c r="K37" s="24"/>
      <c r="L37" s="24"/>
      <c r="M37" s="24"/>
      <c r="N37" s="24"/>
      <c r="O37" s="24">
        <f>C37+H37</f>
        <v>0</v>
      </c>
    </row>
    <row r="38" spans="1:15" s="1" customFormat="1" ht="12.75">
      <c r="A38" s="6"/>
      <c r="B38" s="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s="13" customFormat="1" ht="12.75">
      <c r="A39" s="56" t="s">
        <v>79</v>
      </c>
      <c r="B39" s="12" t="s">
        <v>64</v>
      </c>
      <c r="C39" s="57">
        <f>SUM(C41:C52)</f>
        <v>650000</v>
      </c>
      <c r="D39" s="57">
        <f>SUM(D41:D52)</f>
        <v>710000</v>
      </c>
      <c r="E39" s="57">
        <f>SUM(E41:E52)</f>
        <v>0</v>
      </c>
      <c r="F39" s="57">
        <f>SUM(F41:F52)</f>
        <v>0</v>
      </c>
      <c r="G39" s="57">
        <f>SUM(G41:G52)</f>
        <v>0</v>
      </c>
      <c r="H39" s="57">
        <f>SUM(H41:H51)</f>
        <v>0</v>
      </c>
      <c r="I39" s="57">
        <f>SUM(I41:I51)</f>
        <v>0</v>
      </c>
      <c r="J39" s="57">
        <f>SUM(J41:J52)</f>
        <v>0</v>
      </c>
      <c r="K39" s="57">
        <f>SUM(K41:K52)</f>
        <v>0</v>
      </c>
      <c r="L39" s="57">
        <f>SUM(L41:L52)</f>
        <v>0</v>
      </c>
      <c r="M39" s="57">
        <f>SUM(M41:M52)</f>
        <v>0</v>
      </c>
      <c r="N39" s="57">
        <f>SUM(N41:N52)</f>
        <v>0</v>
      </c>
      <c r="O39" s="57">
        <f>C39+H39</f>
        <v>650000</v>
      </c>
    </row>
    <row r="40" spans="1:15" s="1" customFormat="1" ht="15" customHeight="1" hidden="1">
      <c r="A40" s="6"/>
      <c r="B40" s="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s="1" customFormat="1" ht="25.5" hidden="1">
      <c r="A41" s="6" t="s">
        <v>48</v>
      </c>
      <c r="B41" s="7" t="s">
        <v>49</v>
      </c>
      <c r="C41" s="24">
        <f>D41+G41</f>
        <v>0</v>
      </c>
      <c r="D41" s="24"/>
      <c r="E41" s="24"/>
      <c r="F41" s="24"/>
      <c r="G41" s="24"/>
      <c r="H41" s="24">
        <f>I41+L41</f>
        <v>0</v>
      </c>
      <c r="I41" s="24"/>
      <c r="J41" s="24"/>
      <c r="K41" s="24"/>
      <c r="L41" s="24"/>
      <c r="M41" s="24"/>
      <c r="N41" s="24"/>
      <c r="O41" s="24">
        <f>C41+H41</f>
        <v>0</v>
      </c>
    </row>
    <row r="42" spans="1:15" s="1" customFormat="1" ht="12.75" hidden="1">
      <c r="A42" s="6"/>
      <c r="B42" s="7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s="1" customFormat="1" ht="12.75" hidden="1">
      <c r="A43" s="6" t="s">
        <v>97</v>
      </c>
      <c r="B43" s="7" t="s">
        <v>98</v>
      </c>
      <c r="C43" s="24">
        <f>D43+G43</f>
        <v>0</v>
      </c>
      <c r="D43" s="24"/>
      <c r="E43" s="24"/>
      <c r="F43" s="24"/>
      <c r="G43" s="24"/>
      <c r="H43" s="24">
        <f>I43+L43</f>
        <v>0</v>
      </c>
      <c r="I43" s="24"/>
      <c r="J43" s="24"/>
      <c r="K43" s="24"/>
      <c r="L43" s="24"/>
      <c r="M43" s="24"/>
      <c r="N43" s="24"/>
      <c r="O43" s="24">
        <f>C43+H43</f>
        <v>0</v>
      </c>
    </row>
    <row r="44" spans="1:15" s="1" customFormat="1" ht="12.75" hidden="1">
      <c r="A44" s="6"/>
      <c r="B44" s="7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s="1" customFormat="1" ht="12.75" hidden="1">
      <c r="A45" s="6" t="s">
        <v>129</v>
      </c>
      <c r="B45" s="7" t="s">
        <v>106</v>
      </c>
      <c r="C45" s="24">
        <f>D45+G45</f>
        <v>0</v>
      </c>
      <c r="D45" s="24"/>
      <c r="E45" s="24"/>
      <c r="F45" s="24"/>
      <c r="G45" s="24"/>
      <c r="H45" s="24">
        <f>I45+L45</f>
        <v>0</v>
      </c>
      <c r="I45" s="24"/>
      <c r="J45" s="24"/>
      <c r="K45" s="24"/>
      <c r="L45" s="24"/>
      <c r="M45" s="24"/>
      <c r="N45" s="24"/>
      <c r="O45" s="24">
        <f>C45+H45</f>
        <v>0</v>
      </c>
    </row>
    <row r="46" spans="1:15" s="1" customFormat="1" ht="12.75" hidden="1">
      <c r="A46" s="6"/>
      <c r="B46" s="5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s="1" customFormat="1" ht="12.75">
      <c r="A47" s="6" t="s">
        <v>50</v>
      </c>
      <c r="B47" s="5" t="s">
        <v>51</v>
      </c>
      <c r="C47" s="24">
        <f>350000+300000</f>
        <v>650000</v>
      </c>
      <c r="D47" s="24">
        <v>710000</v>
      </c>
      <c r="E47" s="24"/>
      <c r="F47" s="24"/>
      <c r="G47" s="24"/>
      <c r="H47" s="24">
        <f>I47+L47</f>
        <v>0</v>
      </c>
      <c r="I47" s="24"/>
      <c r="J47" s="24"/>
      <c r="K47" s="24"/>
      <c r="L47" s="24"/>
      <c r="M47" s="24"/>
      <c r="N47" s="24"/>
      <c r="O47" s="24">
        <f>C47+H47</f>
        <v>650000</v>
      </c>
    </row>
    <row r="48" spans="1:15" s="1" customFormat="1" ht="12.75" hidden="1">
      <c r="A48" s="6"/>
      <c r="B48" s="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s="1" customFormat="1" ht="38.25" hidden="1">
      <c r="A49" s="6" t="s">
        <v>101</v>
      </c>
      <c r="B49" s="11" t="s">
        <v>102</v>
      </c>
      <c r="C49" s="24">
        <f>D49+G49</f>
        <v>0</v>
      </c>
      <c r="D49" s="24"/>
      <c r="E49" s="24"/>
      <c r="F49" s="24"/>
      <c r="G49" s="24"/>
      <c r="H49" s="24">
        <f>I49+L49</f>
        <v>0</v>
      </c>
      <c r="I49" s="24"/>
      <c r="J49" s="24"/>
      <c r="K49" s="24"/>
      <c r="L49" s="24"/>
      <c r="M49" s="24"/>
      <c r="N49" s="24"/>
      <c r="O49" s="24">
        <f>C49+H49</f>
        <v>0</v>
      </c>
    </row>
    <row r="50" spans="1:15" s="1" customFormat="1" ht="12.75" customHeight="1" hidden="1">
      <c r="A50" s="6"/>
      <c r="B50" s="11"/>
      <c r="C50" s="24"/>
      <c r="D50" s="24"/>
      <c r="E50" s="24"/>
      <c r="F50" s="24"/>
      <c r="G50" s="24"/>
      <c r="H50" s="24"/>
      <c r="I50" s="24"/>
      <c r="J50" s="32"/>
      <c r="K50" s="32"/>
      <c r="L50" s="32"/>
      <c r="M50" s="32"/>
      <c r="N50" s="32"/>
      <c r="O50" s="32"/>
    </row>
    <row r="51" spans="1:15" s="1" customFormat="1" ht="132.75" customHeight="1" hidden="1">
      <c r="A51" s="6" t="s">
        <v>123</v>
      </c>
      <c r="B51" s="83" t="s">
        <v>175</v>
      </c>
      <c r="C51" s="33"/>
      <c r="D51" s="33"/>
      <c r="E51" s="33"/>
      <c r="F51" s="33"/>
      <c r="G51" s="24"/>
      <c r="H51" s="24">
        <f>I51+L51</f>
        <v>0</v>
      </c>
      <c r="I51" s="24"/>
      <c r="J51" s="24"/>
      <c r="K51" s="24"/>
      <c r="L51" s="24"/>
      <c r="M51" s="24"/>
      <c r="N51" s="24"/>
      <c r="O51" s="24">
        <f>C51+H51</f>
        <v>0</v>
      </c>
    </row>
    <row r="52" spans="1:15" s="1" customFormat="1" ht="12.75" hidden="1">
      <c r="A52" s="6"/>
      <c r="B52" s="14" t="s">
        <v>134</v>
      </c>
      <c r="C52" s="24"/>
      <c r="D52" s="24"/>
      <c r="E52" s="24"/>
      <c r="F52" s="24"/>
      <c r="G52" s="24"/>
      <c r="H52" s="24">
        <f>I52+L52</f>
        <v>0</v>
      </c>
      <c r="I52" s="24"/>
      <c r="J52" s="24"/>
      <c r="K52" s="24"/>
      <c r="L52" s="24"/>
      <c r="M52" s="24"/>
      <c r="N52" s="24"/>
      <c r="O52" s="24">
        <f>C52+H52</f>
        <v>0</v>
      </c>
    </row>
    <row r="53" spans="1:15" s="13" customFormat="1" ht="12.75">
      <c r="A53" s="66">
        <v>110000</v>
      </c>
      <c r="B53" s="64" t="s">
        <v>65</v>
      </c>
      <c r="C53" s="57">
        <f>C55+C57+C59</f>
        <v>72492</v>
      </c>
      <c r="D53" s="57">
        <f>D55+D57+D59</f>
        <v>47300</v>
      </c>
      <c r="E53" s="57">
        <f>E55+E57+E59</f>
        <v>30216</v>
      </c>
      <c r="F53" s="57">
        <f>F55+F57</f>
        <v>3000</v>
      </c>
      <c r="G53" s="57">
        <f>G55+G57+G59</f>
        <v>0</v>
      </c>
      <c r="H53" s="57">
        <f>I53+L53</f>
        <v>0</v>
      </c>
      <c r="I53" s="57">
        <v>0</v>
      </c>
      <c r="J53" s="57"/>
      <c r="K53" s="57"/>
      <c r="L53" s="57"/>
      <c r="M53" s="57"/>
      <c r="N53" s="57"/>
      <c r="O53" s="57">
        <f>O55+O57+O59</f>
        <v>72492</v>
      </c>
    </row>
    <row r="54" spans="1:15" s="1" customFormat="1" ht="12.75" hidden="1">
      <c r="A54" s="67"/>
      <c r="B54" s="1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 s="1" customFormat="1" ht="12.75" hidden="1">
      <c r="A55" s="67">
        <v>110201</v>
      </c>
      <c r="B55" s="14" t="s">
        <v>52</v>
      </c>
      <c r="C55" s="24">
        <f>D55+G55</f>
        <v>0</v>
      </c>
      <c r="D55" s="24"/>
      <c r="E55" s="24"/>
      <c r="F55" s="24"/>
      <c r="G55" s="24"/>
      <c r="H55" s="24">
        <f>I55+L55</f>
        <v>0</v>
      </c>
      <c r="I55" s="24"/>
      <c r="J55" s="24"/>
      <c r="K55" s="24"/>
      <c r="L55" s="24"/>
      <c r="M55" s="24"/>
      <c r="N55" s="24"/>
      <c r="O55" s="24">
        <f>C55+H55</f>
        <v>0</v>
      </c>
    </row>
    <row r="56" spans="1:15" s="1" customFormat="1" ht="12.75" hidden="1">
      <c r="A56" s="67"/>
      <c r="B56" s="1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s="1" customFormat="1" ht="12.75">
      <c r="A57" s="67">
        <v>110204</v>
      </c>
      <c r="B57" s="14" t="s">
        <v>53</v>
      </c>
      <c r="C57" s="24">
        <f>47825-333</f>
        <v>47492</v>
      </c>
      <c r="D57" s="24">
        <v>37300</v>
      </c>
      <c r="E57" s="24">
        <f>30466-250</f>
        <v>30216</v>
      </c>
      <c r="F57" s="24">
        <v>3000</v>
      </c>
      <c r="G57" s="24"/>
      <c r="H57" s="24">
        <f>I57+L57</f>
        <v>0</v>
      </c>
      <c r="I57" s="24">
        <v>0</v>
      </c>
      <c r="J57" s="24"/>
      <c r="K57" s="24"/>
      <c r="L57" s="24"/>
      <c r="M57" s="24"/>
      <c r="N57" s="24"/>
      <c r="O57" s="24">
        <f>C57+H57</f>
        <v>47492</v>
      </c>
    </row>
    <row r="58" spans="1:15" s="1" customFormat="1" ht="12.75" hidden="1">
      <c r="A58" s="67"/>
      <c r="B58" s="1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s="1" customFormat="1" ht="18" customHeight="1">
      <c r="A59" s="67">
        <v>110502</v>
      </c>
      <c r="B59" s="65" t="s">
        <v>96</v>
      </c>
      <c r="C59" s="24">
        <v>25000</v>
      </c>
      <c r="D59" s="24">
        <v>10000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>
        <f>C59+H59</f>
        <v>25000</v>
      </c>
    </row>
    <row r="60" spans="1:15" s="1" customFormat="1" ht="12.75" hidden="1">
      <c r="A60" s="67"/>
      <c r="B60" s="1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s="1" customFormat="1" ht="26.25" customHeight="1">
      <c r="A61" s="67">
        <v>180000</v>
      </c>
      <c r="B61" s="70" t="s">
        <v>136</v>
      </c>
      <c r="C61" s="24"/>
      <c r="D61" s="24"/>
      <c r="E61" s="24"/>
      <c r="F61" s="24"/>
      <c r="G61" s="24"/>
      <c r="H61" s="24">
        <f>H62</f>
        <v>915768</v>
      </c>
      <c r="I61" s="24">
        <f>I62</f>
        <v>0</v>
      </c>
      <c r="J61" s="24"/>
      <c r="K61" s="24"/>
      <c r="L61" s="24">
        <f>L62</f>
        <v>915768</v>
      </c>
      <c r="M61" s="24">
        <f>M62</f>
        <v>915768</v>
      </c>
      <c r="N61" s="24">
        <f>N62</f>
        <v>0</v>
      </c>
      <c r="O61" s="24">
        <f>C61+H61</f>
        <v>915768</v>
      </c>
    </row>
    <row r="62" spans="1:15" s="1" customFormat="1" ht="36">
      <c r="A62" s="2">
        <v>180409</v>
      </c>
      <c r="B62" s="71" t="s">
        <v>135</v>
      </c>
      <c r="C62" s="24"/>
      <c r="D62" s="24"/>
      <c r="E62" s="24"/>
      <c r="F62" s="24"/>
      <c r="G62" s="24"/>
      <c r="H62" s="24">
        <f>I62+L62</f>
        <v>915768</v>
      </c>
      <c r="I62" s="24"/>
      <c r="J62" s="24"/>
      <c r="K62" s="24"/>
      <c r="L62" s="24">
        <f>705250+101000+109518</f>
        <v>915768</v>
      </c>
      <c r="M62" s="24">
        <f>L62</f>
        <v>915768</v>
      </c>
      <c r="N62" s="24"/>
      <c r="O62" s="24">
        <f>C62+H62</f>
        <v>915768</v>
      </c>
    </row>
    <row r="63" spans="1:15" s="13" customFormat="1" ht="12.75">
      <c r="A63" s="59">
        <v>150000</v>
      </c>
      <c r="B63" s="64" t="s">
        <v>66</v>
      </c>
      <c r="C63" s="57">
        <f aca="true" t="shared" si="3" ref="C63:I63">C65+C67</f>
        <v>0</v>
      </c>
      <c r="D63" s="57">
        <f t="shared" si="3"/>
        <v>0</v>
      </c>
      <c r="E63" s="57">
        <f t="shared" si="3"/>
        <v>0</v>
      </c>
      <c r="F63" s="57">
        <f t="shared" si="3"/>
        <v>0</v>
      </c>
      <c r="G63" s="57">
        <f t="shared" si="3"/>
        <v>0</v>
      </c>
      <c r="H63" s="57">
        <f t="shared" si="3"/>
        <v>9697759.690000001</v>
      </c>
      <c r="I63" s="57">
        <f t="shared" si="3"/>
        <v>0</v>
      </c>
      <c r="J63" s="57">
        <f aca="true" t="shared" si="4" ref="J63:O63">J65+J70+J67</f>
        <v>0</v>
      </c>
      <c r="K63" s="57">
        <f t="shared" si="4"/>
        <v>0</v>
      </c>
      <c r="L63" s="57">
        <f t="shared" si="4"/>
        <v>9697759.690000001</v>
      </c>
      <c r="M63" s="57">
        <f t="shared" si="4"/>
        <v>9697759.690000001</v>
      </c>
      <c r="N63" s="57">
        <f t="shared" si="4"/>
        <v>0</v>
      </c>
      <c r="O63" s="57">
        <f t="shared" si="4"/>
        <v>9703759.690000001</v>
      </c>
    </row>
    <row r="64" spans="1:15" s="1" customFormat="1" ht="12.75" hidden="1">
      <c r="A64" s="2"/>
      <c r="B64" s="1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 s="1" customFormat="1" ht="12.75">
      <c r="A65" s="2">
        <v>150101</v>
      </c>
      <c r="B65" s="65" t="s">
        <v>62</v>
      </c>
      <c r="C65" s="24"/>
      <c r="D65" s="24"/>
      <c r="E65" s="24"/>
      <c r="F65" s="24"/>
      <c r="G65" s="24"/>
      <c r="H65" s="24">
        <f>I65+L65</f>
        <v>9697759.690000001</v>
      </c>
      <c r="I65" s="24"/>
      <c r="J65" s="24"/>
      <c r="K65" s="24"/>
      <c r="L65" s="24">
        <f>5754750+5087203.69-496603-50000-597591</f>
        <v>9697759.690000001</v>
      </c>
      <c r="M65" s="24">
        <f>L65</f>
        <v>9697759.690000001</v>
      </c>
      <c r="N65" s="24">
        <v>0</v>
      </c>
      <c r="O65" s="24">
        <f>C65+H65</f>
        <v>9697759.690000001</v>
      </c>
    </row>
    <row r="66" spans="1:15" s="1" customFormat="1" ht="12.75" hidden="1">
      <c r="A66" s="2"/>
      <c r="B66" s="7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s="1" customFormat="1" ht="148.5" customHeight="1" hidden="1">
      <c r="A67" s="2">
        <v>150107</v>
      </c>
      <c r="B67" s="17" t="s">
        <v>176</v>
      </c>
      <c r="C67" s="24"/>
      <c r="D67" s="24"/>
      <c r="E67" s="24"/>
      <c r="F67" s="24"/>
      <c r="G67" s="24"/>
      <c r="H67" s="24">
        <f>I67+L67</f>
        <v>0</v>
      </c>
      <c r="I67" s="24"/>
      <c r="J67" s="24"/>
      <c r="K67" s="24"/>
      <c r="L67" s="24"/>
      <c r="M67" s="24">
        <f>L67</f>
        <v>0</v>
      </c>
      <c r="N67" s="24"/>
      <c r="O67" s="24">
        <f>C67+H67</f>
        <v>0</v>
      </c>
    </row>
    <row r="68" spans="1:15" s="1" customFormat="1" ht="12" customHeight="1">
      <c r="A68" s="2"/>
      <c r="B68" s="7" t="s">
        <v>132</v>
      </c>
      <c r="C68" s="24"/>
      <c r="D68" s="24"/>
      <c r="E68" s="24"/>
      <c r="F68" s="24"/>
      <c r="G68" s="24"/>
      <c r="H68" s="24">
        <f>I68+L68</f>
        <v>0</v>
      </c>
      <c r="I68" s="24"/>
      <c r="J68" s="24"/>
      <c r="K68" s="24"/>
      <c r="L68" s="24"/>
      <c r="M68" s="24">
        <f>L68</f>
        <v>0</v>
      </c>
      <c r="N68" s="24"/>
      <c r="O68" s="24">
        <f>C68+H68</f>
        <v>0</v>
      </c>
    </row>
    <row r="69" spans="1:15" s="13" customFormat="1" ht="29.25" customHeight="1">
      <c r="A69" s="59">
        <v>160000</v>
      </c>
      <c r="B69" s="58" t="s">
        <v>133</v>
      </c>
      <c r="C69" s="57">
        <f>C70</f>
        <v>0</v>
      </c>
      <c r="D69" s="57">
        <f>D70</f>
        <v>30000</v>
      </c>
      <c r="E69" s="57"/>
      <c r="F69" s="57"/>
      <c r="G69" s="57"/>
      <c r="H69" s="24">
        <f>I69+L69</f>
        <v>6000</v>
      </c>
      <c r="I69" s="57">
        <f>I70</f>
        <v>6000</v>
      </c>
      <c r="J69" s="57"/>
      <c r="K69" s="57"/>
      <c r="L69" s="57">
        <f>L70</f>
        <v>0</v>
      </c>
      <c r="M69" s="57"/>
      <c r="N69" s="57"/>
      <c r="O69" s="57">
        <f>O70</f>
        <v>6000</v>
      </c>
    </row>
    <row r="70" spans="1:15" s="1" customFormat="1" ht="12.75">
      <c r="A70" s="2">
        <v>160101</v>
      </c>
      <c r="B70" s="7" t="s">
        <v>130</v>
      </c>
      <c r="C70" s="24">
        <v>0</v>
      </c>
      <c r="D70" s="24">
        <v>30000</v>
      </c>
      <c r="E70" s="24"/>
      <c r="F70" s="24"/>
      <c r="G70" s="24"/>
      <c r="H70" s="24">
        <f>I70+L70</f>
        <v>6000</v>
      </c>
      <c r="I70" s="24">
        <v>6000</v>
      </c>
      <c r="J70" s="24"/>
      <c r="K70" s="24"/>
      <c r="L70" s="24"/>
      <c r="M70" s="24"/>
      <c r="N70" s="24"/>
      <c r="O70" s="24">
        <f>C70+H70</f>
        <v>6000</v>
      </c>
    </row>
    <row r="71" spans="1:15" s="1" customFormat="1" ht="12.75" hidden="1">
      <c r="A71" s="2"/>
      <c r="B71" s="5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 s="13" customFormat="1" ht="12.75">
      <c r="A72" s="59">
        <v>170000</v>
      </c>
      <c r="B72" s="58" t="s">
        <v>67</v>
      </c>
      <c r="C72" s="57"/>
      <c r="D72" s="57"/>
      <c r="E72" s="57"/>
      <c r="F72" s="57"/>
      <c r="G72" s="57"/>
      <c r="H72" s="57">
        <f>I72+L72</f>
        <v>2887701.0199999996</v>
      </c>
      <c r="I72" s="57">
        <f>I74</f>
        <v>1989569.8199999998</v>
      </c>
      <c r="J72" s="57"/>
      <c r="K72" s="57"/>
      <c r="L72" s="57">
        <f>L74</f>
        <v>898131.2</v>
      </c>
      <c r="M72" s="57">
        <f>M74</f>
        <v>898131.2</v>
      </c>
      <c r="N72" s="57"/>
      <c r="O72" s="57">
        <f>C72+H72</f>
        <v>2887701.0199999996</v>
      </c>
    </row>
    <row r="73" spans="1:15" s="1" customFormat="1" ht="12.75" hidden="1">
      <c r="A73" s="2"/>
      <c r="B73" s="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s="1" customFormat="1" ht="45" customHeight="1">
      <c r="A74" s="2">
        <v>170703</v>
      </c>
      <c r="B74" s="7" t="s">
        <v>54</v>
      </c>
      <c r="C74" s="24">
        <f>D74+G74</f>
        <v>0</v>
      </c>
      <c r="D74" s="24"/>
      <c r="E74" s="24"/>
      <c r="F74" s="24"/>
      <c r="G74" s="24"/>
      <c r="H74" s="24">
        <f>I74+L74</f>
        <v>2887701.0199999996</v>
      </c>
      <c r="I74" s="24">
        <f>1749458+49024.2+382087.62-540000+349000</f>
        <v>1989569.8199999998</v>
      </c>
      <c r="J74" s="24"/>
      <c r="K74" s="24"/>
      <c r="L74" s="24">
        <f>598131.2+300000</f>
        <v>898131.2</v>
      </c>
      <c r="M74" s="24">
        <f>L74</f>
        <v>898131.2</v>
      </c>
      <c r="N74" s="24"/>
      <c r="O74" s="24">
        <f>C74+H74</f>
        <v>2887701.0199999996</v>
      </c>
    </row>
    <row r="75" spans="1:15" s="1" customFormat="1" ht="12.75">
      <c r="A75" s="2"/>
      <c r="B75" s="7" t="s">
        <v>140</v>
      </c>
      <c r="C75" s="24"/>
      <c r="D75" s="24"/>
      <c r="E75" s="24"/>
      <c r="F75" s="24"/>
      <c r="G75" s="24"/>
      <c r="H75" s="24">
        <f>I75+L75</f>
        <v>0</v>
      </c>
      <c r="I75" s="24">
        <v>0</v>
      </c>
      <c r="J75" s="24"/>
      <c r="K75" s="24"/>
      <c r="L75" s="24"/>
      <c r="M75" s="24"/>
      <c r="N75" s="24"/>
      <c r="O75" s="24">
        <f>C75+H75</f>
        <v>0</v>
      </c>
    </row>
    <row r="76" spans="1:15" s="1" customFormat="1" ht="25.5" hidden="1">
      <c r="A76" s="2">
        <v>210000</v>
      </c>
      <c r="B76" s="7" t="s">
        <v>104</v>
      </c>
      <c r="C76" s="24">
        <f>C78</f>
        <v>0</v>
      </c>
      <c r="D76" s="24">
        <f>D78</f>
        <v>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>
        <f>O78</f>
        <v>0</v>
      </c>
    </row>
    <row r="77" spans="1:15" s="1" customFormat="1" ht="12.75" hidden="1">
      <c r="A77" s="2"/>
      <c r="B77" s="7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s="1" customFormat="1" ht="38.25" hidden="1">
      <c r="A78" s="2">
        <v>210105</v>
      </c>
      <c r="B78" s="7" t="s">
        <v>103</v>
      </c>
      <c r="C78" s="24">
        <f>D78+G78</f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>
        <f>C78+H78</f>
        <v>0</v>
      </c>
    </row>
    <row r="79" spans="1:15" s="1" customFormat="1" ht="12.75" hidden="1">
      <c r="A79" s="2"/>
      <c r="B79" s="5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s="13" customFormat="1" ht="12.75">
      <c r="A80" s="59">
        <v>240000</v>
      </c>
      <c r="B80" s="12" t="s">
        <v>68</v>
      </c>
      <c r="C80" s="57"/>
      <c r="D80" s="57"/>
      <c r="E80" s="57"/>
      <c r="F80" s="57"/>
      <c r="G80" s="57"/>
      <c r="H80" s="57">
        <f>I80+M80</f>
        <v>673550.81</v>
      </c>
      <c r="I80" s="57">
        <f>I82+I83</f>
        <v>673550.81</v>
      </c>
      <c r="J80" s="57"/>
      <c r="K80" s="57">
        <f>K82+K83</f>
        <v>0</v>
      </c>
      <c r="L80" s="57"/>
      <c r="M80" s="57"/>
      <c r="N80" s="57"/>
      <c r="O80" s="57">
        <f>O82+O83</f>
        <v>673550.81</v>
      </c>
    </row>
    <row r="81" spans="1:15" s="1" customFormat="1" ht="12.75" hidden="1">
      <c r="A81" s="2"/>
      <c r="B81" s="5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s="1" customFormat="1" ht="25.5">
      <c r="A82" s="2">
        <v>240600</v>
      </c>
      <c r="B82" s="69" t="s">
        <v>69</v>
      </c>
      <c r="C82" s="24">
        <f>D82+G82</f>
        <v>0</v>
      </c>
      <c r="D82" s="24"/>
      <c r="E82" s="24"/>
      <c r="F82" s="24"/>
      <c r="G82" s="24"/>
      <c r="H82" s="24">
        <f>I82+L82</f>
        <v>191622.53999999998</v>
      </c>
      <c r="I82" s="24">
        <f>100000+91622.54</f>
        <v>191622.53999999998</v>
      </c>
      <c r="J82" s="24"/>
      <c r="K82" s="24"/>
      <c r="L82" s="24"/>
      <c r="M82" s="24"/>
      <c r="N82" s="24"/>
      <c r="O82" s="24">
        <f>C82+H82</f>
        <v>191622.53999999998</v>
      </c>
    </row>
    <row r="83" spans="1:15" s="1" customFormat="1" ht="51">
      <c r="A83" s="2">
        <v>240900</v>
      </c>
      <c r="B83" s="72" t="s">
        <v>137</v>
      </c>
      <c r="C83" s="24">
        <f>D83+G83</f>
        <v>0</v>
      </c>
      <c r="D83" s="24"/>
      <c r="E83" s="24"/>
      <c r="F83" s="24"/>
      <c r="G83" s="24"/>
      <c r="H83" s="24">
        <f>I83+L83</f>
        <v>481928.27</v>
      </c>
      <c r="I83" s="24">
        <f>250000+231928.27</f>
        <v>481928.27</v>
      </c>
      <c r="J83" s="24"/>
      <c r="K83" s="24"/>
      <c r="L83" s="24">
        <v>0</v>
      </c>
      <c r="M83" s="24">
        <v>0</v>
      </c>
      <c r="N83" s="24"/>
      <c r="O83" s="24">
        <f>C83+H83</f>
        <v>481928.27</v>
      </c>
    </row>
    <row r="84" spans="1:15" s="13" customFormat="1" ht="12.75">
      <c r="A84" s="59">
        <v>250000</v>
      </c>
      <c r="B84" s="58" t="s">
        <v>70</v>
      </c>
      <c r="C84" s="57">
        <f aca="true" t="shared" si="5" ref="C84:M84">SUM(C86:C93)</f>
        <v>26000</v>
      </c>
      <c r="D84" s="57">
        <f t="shared" si="5"/>
        <v>50000</v>
      </c>
      <c r="E84" s="57">
        <f t="shared" si="5"/>
        <v>0</v>
      </c>
      <c r="F84" s="57">
        <f t="shared" si="5"/>
        <v>0</v>
      </c>
      <c r="G84" s="57">
        <f t="shared" si="5"/>
        <v>0</v>
      </c>
      <c r="H84" s="57">
        <f t="shared" si="5"/>
        <v>50000</v>
      </c>
      <c r="I84" s="57">
        <f t="shared" si="5"/>
        <v>0</v>
      </c>
      <c r="J84" s="57">
        <f t="shared" si="5"/>
        <v>0</v>
      </c>
      <c r="K84" s="57">
        <f t="shared" si="5"/>
        <v>0</v>
      </c>
      <c r="L84" s="57">
        <f t="shared" si="5"/>
        <v>50000</v>
      </c>
      <c r="M84" s="57">
        <f t="shared" si="5"/>
        <v>50000</v>
      </c>
      <c r="N84" s="57"/>
      <c r="O84" s="57">
        <f>SUM(O86:O93)</f>
        <v>76000</v>
      </c>
    </row>
    <row r="85" spans="1:15" s="1" customFormat="1" ht="12.75" hidden="1">
      <c r="A85" s="2"/>
      <c r="B85" s="7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s="1" customFormat="1" ht="54.75" customHeight="1" hidden="1">
      <c r="A86" s="2">
        <v>250203</v>
      </c>
      <c r="B86" s="7" t="s">
        <v>110</v>
      </c>
      <c r="C86" s="24">
        <f>D86+G86</f>
        <v>0</v>
      </c>
      <c r="D86" s="24"/>
      <c r="E86" s="24"/>
      <c r="F86" s="24"/>
      <c r="G86" s="24"/>
      <c r="H86" s="24">
        <f>I86+L86</f>
        <v>0</v>
      </c>
      <c r="I86" s="24"/>
      <c r="J86" s="24"/>
      <c r="K86" s="24"/>
      <c r="L86" s="24"/>
      <c r="M86" s="24"/>
      <c r="N86" s="24"/>
      <c r="O86" s="24">
        <f>C86+H86</f>
        <v>0</v>
      </c>
    </row>
    <row r="87" spans="1:15" s="1" customFormat="1" ht="12.75" hidden="1">
      <c r="A87" s="2"/>
      <c r="B87" s="5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s="1" customFormat="1" ht="32.25" customHeight="1" hidden="1">
      <c r="A88" s="2">
        <v>250302</v>
      </c>
      <c r="B88" s="7" t="s">
        <v>57</v>
      </c>
      <c r="C88" s="24">
        <f>D88+G88</f>
        <v>0</v>
      </c>
      <c r="D88" s="24"/>
      <c r="E88" s="24"/>
      <c r="F88" s="24"/>
      <c r="G88" s="24"/>
      <c r="H88" s="24">
        <f>I88+L88</f>
        <v>0</v>
      </c>
      <c r="I88" s="24"/>
      <c r="J88" s="24"/>
      <c r="K88" s="24"/>
      <c r="L88" s="24"/>
      <c r="M88" s="24"/>
      <c r="N88" s="24"/>
      <c r="O88" s="24">
        <f>C88+H88</f>
        <v>0</v>
      </c>
    </row>
    <row r="89" spans="1:15" s="1" customFormat="1" ht="12.75" hidden="1">
      <c r="A89" s="2"/>
      <c r="B89" s="7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 s="1" customFormat="1" ht="12.75" hidden="1">
      <c r="A90" s="2"/>
      <c r="B90" s="7"/>
      <c r="C90" s="24"/>
      <c r="D90" s="24"/>
      <c r="E90" s="24"/>
      <c r="F90" s="24"/>
      <c r="G90" s="24"/>
      <c r="H90" s="24"/>
      <c r="I90" s="24"/>
      <c r="J90" s="32"/>
      <c r="K90" s="32"/>
      <c r="L90" s="32"/>
      <c r="M90" s="32"/>
      <c r="N90" s="32"/>
      <c r="O90" s="32"/>
    </row>
    <row r="91" spans="1:15" s="1" customFormat="1" ht="25.5" hidden="1">
      <c r="A91" s="2">
        <v>250306</v>
      </c>
      <c r="B91" s="7" t="s">
        <v>100</v>
      </c>
      <c r="C91" s="24">
        <f>D91+G91</f>
        <v>0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>
        <f>C91+H91</f>
        <v>0</v>
      </c>
    </row>
    <row r="92" spans="1:15" s="1" customFormat="1" ht="12.75" hidden="1">
      <c r="A92" s="2"/>
      <c r="B92" s="7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1:15" s="1" customFormat="1" ht="12.75">
      <c r="A93" s="2">
        <v>250404</v>
      </c>
      <c r="B93" s="7" t="s">
        <v>105</v>
      </c>
      <c r="C93" s="24">
        <v>26000</v>
      </c>
      <c r="D93" s="24">
        <v>50000</v>
      </c>
      <c r="E93" s="24"/>
      <c r="F93" s="24"/>
      <c r="G93" s="24"/>
      <c r="H93" s="24">
        <f>I93+L93</f>
        <v>50000</v>
      </c>
      <c r="I93" s="24">
        <v>0</v>
      </c>
      <c r="J93" s="24"/>
      <c r="K93" s="24"/>
      <c r="L93" s="24">
        <v>50000</v>
      </c>
      <c r="M93" s="24">
        <v>50000</v>
      </c>
      <c r="N93" s="24"/>
      <c r="O93" s="24">
        <f>C93+H93</f>
        <v>76000</v>
      </c>
    </row>
    <row r="94" spans="1:15" s="1" customFormat="1" ht="12.75">
      <c r="A94" s="2"/>
      <c r="B94" s="7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5" s="1" customFormat="1" ht="12.75">
      <c r="A95" s="2"/>
      <c r="B95" s="7" t="s">
        <v>94</v>
      </c>
      <c r="C95" s="24">
        <f>C15+C19+C27+C31+C39+C53+C63++C72+C76+C80+C84+C69</f>
        <v>14941462.41</v>
      </c>
      <c r="D95" s="24">
        <f>D15+D19+D27+D31+D39+D53+D63++D72+D76+D80+D84+D69</f>
        <v>9751374</v>
      </c>
      <c r="E95" s="24">
        <f>E15+E19+E27+E31+E39+E53+E63++E72+E76+E80+E84</f>
        <v>7638937</v>
      </c>
      <c r="F95" s="24">
        <f>F15+F19+F27+F31+F39+F53+F63++F72+F76+F80+F84</f>
        <v>1540630</v>
      </c>
      <c r="G95" s="24">
        <f>G15+G19+G27+G31+G39+G53+G63++G72+G76+G80+G84</f>
        <v>0</v>
      </c>
      <c r="H95" s="24">
        <f>H15+H19+H27+H31+H39+H53+H63++H72+H76+H80+H84+H61+H69</f>
        <v>15715455.520000001</v>
      </c>
      <c r="I95" s="24">
        <f>I15+I19+I27+I31+I39+I53+I63++I72+I76+I80+I84+I70</f>
        <v>3469120.63</v>
      </c>
      <c r="J95" s="24">
        <f>J15+J19+J27+J31+J39+J53+J63++J72+J76+J80+J84</f>
        <v>0</v>
      </c>
      <c r="K95" s="24">
        <f>K15+K19+K27+K31+K39+K53+K63++K72+K76+K80+K84</f>
        <v>0</v>
      </c>
      <c r="L95" s="24">
        <f>L15+L19+L27+L31+L39+L53+L63++L72+L76+L80+L84+L61+L83</f>
        <v>12246334.89</v>
      </c>
      <c r="M95" s="24">
        <f>M15+M19+M27+M31+M39+M53+M63++M72+M76+M80+M84+M61+M83</f>
        <v>12246334.89</v>
      </c>
      <c r="N95" s="24">
        <f>N15+N19+N27+N31+N39+N53+N63++N72+N76+N80+N84+N61+N83</f>
        <v>0</v>
      </c>
      <c r="O95" s="24">
        <f>O15+O19+O27+O31+O39+O53+O63++O72+O76+O80+O84+O61</f>
        <v>30656917.93</v>
      </c>
    </row>
    <row r="96" spans="1:15" s="1" customFormat="1" ht="12.75" hidden="1">
      <c r="A96" s="2"/>
      <c r="B96" s="5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 s="13" customFormat="1" ht="12.75">
      <c r="A97" s="59">
        <v>300</v>
      </c>
      <c r="B97" s="12" t="s">
        <v>55</v>
      </c>
      <c r="C97" s="57">
        <v>12000</v>
      </c>
      <c r="D97" s="57"/>
      <c r="E97" s="57"/>
      <c r="F97" s="57"/>
      <c r="G97" s="57"/>
      <c r="H97" s="57">
        <f>H99</f>
        <v>0</v>
      </c>
      <c r="I97" s="57"/>
      <c r="J97" s="57"/>
      <c r="K97" s="57"/>
      <c r="L97" s="57"/>
      <c r="M97" s="57"/>
      <c r="N97" s="57"/>
      <c r="O97" s="57">
        <f>O99</f>
        <v>12000</v>
      </c>
    </row>
    <row r="98" spans="1:15" s="1" customFormat="1" ht="12.75" hidden="1">
      <c r="A98" s="2"/>
      <c r="B98" s="5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1:15" s="1" customFormat="1" ht="12.75">
      <c r="A99" s="2">
        <v>250102</v>
      </c>
      <c r="B99" s="5" t="s">
        <v>55</v>
      </c>
      <c r="C99" s="24">
        <v>12000</v>
      </c>
      <c r="D99" s="24">
        <v>10000</v>
      </c>
      <c r="E99" s="24"/>
      <c r="F99" s="24"/>
      <c r="G99" s="24"/>
      <c r="H99" s="24">
        <f>I99+L99</f>
        <v>0</v>
      </c>
      <c r="I99" s="24"/>
      <c r="J99" s="24"/>
      <c r="K99" s="24"/>
      <c r="L99" s="24"/>
      <c r="M99" s="24"/>
      <c r="N99" s="24"/>
      <c r="O99" s="24">
        <f>C99+H99</f>
        <v>12000</v>
      </c>
    </row>
    <row r="100" spans="1:15" s="1" customFormat="1" ht="12.75">
      <c r="A100" s="5"/>
      <c r="B100" s="5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34"/>
    </row>
    <row r="101" spans="1:15" s="13" customFormat="1" ht="12.75">
      <c r="A101" s="12"/>
      <c r="B101" s="12" t="s">
        <v>56</v>
      </c>
      <c r="C101" s="35">
        <f aca="true" t="shared" si="6" ref="C101:O101">C95+C97</f>
        <v>14953462.41</v>
      </c>
      <c r="D101" s="35">
        <f t="shared" si="6"/>
        <v>9751374</v>
      </c>
      <c r="E101" s="35">
        <f t="shared" si="6"/>
        <v>7638937</v>
      </c>
      <c r="F101" s="35">
        <f t="shared" si="6"/>
        <v>1540630</v>
      </c>
      <c r="G101" s="35">
        <f t="shared" si="6"/>
        <v>0</v>
      </c>
      <c r="H101" s="35">
        <f t="shared" si="6"/>
        <v>15715455.520000001</v>
      </c>
      <c r="I101" s="35">
        <f t="shared" si="6"/>
        <v>3469120.63</v>
      </c>
      <c r="J101" s="35">
        <f t="shared" si="6"/>
        <v>0</v>
      </c>
      <c r="K101" s="35">
        <f t="shared" si="6"/>
        <v>0</v>
      </c>
      <c r="L101" s="35">
        <f t="shared" si="6"/>
        <v>12246334.89</v>
      </c>
      <c r="M101" s="35">
        <f t="shared" si="6"/>
        <v>12246334.89</v>
      </c>
      <c r="N101" s="35">
        <f t="shared" si="6"/>
        <v>0</v>
      </c>
      <c r="O101" s="35">
        <f t="shared" si="6"/>
        <v>30668917.93</v>
      </c>
    </row>
    <row r="102" spans="3:15" s="1" customFormat="1" ht="12.75" hidden="1">
      <c r="C102" s="29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</row>
    <row r="103" spans="3:15" s="1" customFormat="1" ht="12.75">
      <c r="C103" s="29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</row>
    <row r="104" spans="3:15" s="1" customFormat="1" ht="12.75">
      <c r="C104" s="29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</row>
    <row r="105" spans="3:15" s="1" customFormat="1" ht="39.75" customHeight="1">
      <c r="C105" s="29" t="s">
        <v>139</v>
      </c>
      <c r="D105" s="29"/>
      <c r="E105" s="29"/>
      <c r="F105" s="29"/>
      <c r="G105" s="29"/>
      <c r="I105" s="29"/>
      <c r="J105" s="29"/>
      <c r="K105" s="29"/>
      <c r="L105" s="29" t="s">
        <v>118</v>
      </c>
      <c r="M105" s="29"/>
      <c r="N105" s="29"/>
      <c r="O105" s="29"/>
    </row>
    <row r="106" spans="3:15" s="1" customFormat="1" ht="12.75"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</row>
    <row r="107" spans="3:15" s="1" customFormat="1" ht="12.75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</row>
    <row r="108" spans="3:15" s="1" customFormat="1" ht="12.75"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</row>
    <row r="109" spans="3:15" s="1" customFormat="1" ht="12.75"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3:15" s="1" customFormat="1" ht="12.75"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</row>
    <row r="111" spans="3:15" s="1" customFormat="1" ht="12.75"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3:15" s="1" customFormat="1" ht="12.75">
      <c r="C112" s="29"/>
      <c r="D112" s="29"/>
      <c r="E112" s="29"/>
      <c r="F112" s="29"/>
      <c r="G112" s="29"/>
      <c r="H112" s="29"/>
      <c r="I112" s="29"/>
      <c r="J112" s="29"/>
      <c r="L112" s="29"/>
      <c r="M112" s="29"/>
      <c r="N112" s="29"/>
      <c r="O112" s="29"/>
    </row>
    <row r="113" spans="3:15" s="1" customFormat="1" ht="12.75"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3:15" s="1" customFormat="1" ht="12.75"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3:15" s="1" customFormat="1" ht="12.75"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</row>
    <row r="116" spans="3:15" s="1" customFormat="1" ht="12.75"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</row>
    <row r="117" spans="3:15" s="1" customFormat="1" ht="12.75"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</row>
    <row r="118" spans="3:15" s="1" customFormat="1" ht="12.75"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</row>
    <row r="119" spans="3:15" s="1" customFormat="1" ht="12.75"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</row>
    <row r="120" spans="3:15" s="1" customFormat="1" ht="12.75"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</row>
    <row r="121" spans="3:15" s="1" customFormat="1" ht="12.75"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</row>
    <row r="122" spans="3:15" s="1" customFormat="1" ht="12.75"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</row>
    <row r="123" spans="3:15" s="1" customFormat="1" ht="12.75"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</row>
    <row r="124" spans="3:15" s="1" customFormat="1" ht="12.75"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</row>
    <row r="125" spans="3:15" s="1" customFormat="1" ht="12.75"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</row>
    <row r="126" spans="3:15" s="1" customFormat="1" ht="12.75"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3:15" s="1" customFormat="1" ht="12.75"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</row>
    <row r="128" spans="3:15" s="1" customFormat="1" ht="12.75"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</row>
    <row r="129" spans="3:15" s="1" customFormat="1" ht="12.75"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</row>
    <row r="130" spans="3:15" s="1" customFormat="1" ht="12.75"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</row>
    <row r="131" spans="3:15" s="1" customFormat="1" ht="12.75"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</row>
    <row r="132" spans="3:15" s="1" customFormat="1" ht="12.75"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</row>
    <row r="133" spans="3:15" s="1" customFormat="1" ht="12.75"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3:15" s="1" customFormat="1" ht="12.75"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</row>
    <row r="135" spans="3:15" s="1" customFormat="1" ht="12.75"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</row>
    <row r="136" spans="3:15" s="1" customFormat="1" ht="12.75"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</row>
    <row r="137" spans="3:15" s="1" customFormat="1" ht="12.75"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</row>
    <row r="138" spans="3:15" s="1" customFormat="1" ht="12.75"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3:15" s="1" customFormat="1" ht="12.75"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</row>
    <row r="140" spans="3:15" s="1" customFormat="1" ht="12.75"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</row>
    <row r="141" spans="3:15" s="1" customFormat="1" ht="12.75"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</row>
    <row r="142" spans="3:15" s="1" customFormat="1" ht="12.75"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</row>
    <row r="143" spans="3:15" s="1" customFormat="1" ht="12.75"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3:15" s="1" customFormat="1" ht="12.75"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</row>
    <row r="145" spans="3:15" s="1" customFormat="1" ht="12.75"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3:15" s="1" customFormat="1" ht="12.75"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  <row r="147" spans="3:15" s="1" customFormat="1" ht="12.75"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</row>
    <row r="148" spans="3:15" s="1" customFormat="1" ht="12.75"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</row>
    <row r="149" spans="3:15" s="1" customFormat="1" ht="12.75"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</row>
    <row r="150" spans="3:15" s="1" customFormat="1" ht="12.75"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</row>
    <row r="151" spans="3:15" s="1" customFormat="1" ht="12.75"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</row>
    <row r="152" spans="3:15" s="1" customFormat="1" ht="12.75"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</row>
    <row r="153" spans="3:15" s="1" customFormat="1" ht="12.75"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</row>
    <row r="154" spans="3:15" s="1" customFormat="1" ht="12.75"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</row>
    <row r="155" spans="3:15" s="1" customFormat="1" ht="12.75"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</row>
    <row r="156" spans="3:15" s="1" customFormat="1" ht="12.75"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</row>
    <row r="157" spans="3:15" s="1" customFormat="1" ht="12.75"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</row>
    <row r="158" spans="3:15" s="1" customFormat="1" ht="12.75"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</row>
    <row r="159" spans="3:15" s="1" customFormat="1" ht="12.75"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</row>
    <row r="160" spans="3:15" s="1" customFormat="1" ht="12.75"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</row>
    <row r="161" spans="3:15" s="1" customFormat="1" ht="12.75"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</row>
    <row r="162" spans="3:15" s="1" customFormat="1" ht="12.75"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</row>
    <row r="163" spans="3:15" s="1" customFormat="1" ht="12.75"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</row>
    <row r="164" spans="3:15" s="1" customFormat="1" ht="12.75"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</row>
    <row r="165" spans="3:15" s="1" customFormat="1" ht="12.75"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3:15" s="1" customFormat="1" ht="12.75"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</row>
    <row r="167" spans="3:15" s="1" customFormat="1" ht="12.75"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</row>
    <row r="168" spans="3:15" s="1" customFormat="1" ht="12.75"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</row>
    <row r="169" spans="3:15" s="1" customFormat="1" ht="12.75"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</row>
    <row r="170" spans="3:15" s="1" customFormat="1" ht="12.75"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3:15" s="1" customFormat="1" ht="12.75"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</row>
    <row r="172" spans="3:15" s="1" customFormat="1" ht="12.75"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</row>
    <row r="173" spans="3:15" s="1" customFormat="1" ht="12.75"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</row>
    <row r="174" spans="3:15" s="1" customFormat="1" ht="12.75"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</row>
    <row r="175" spans="3:15" s="1" customFormat="1" ht="12.75"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</row>
    <row r="176" spans="3:15" s="1" customFormat="1" ht="12.75"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</row>
    <row r="177" spans="3:15" s="1" customFormat="1" ht="12.75"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</row>
    <row r="178" spans="3:15" s="1" customFormat="1" ht="12.75"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</row>
    <row r="179" spans="3:15" s="1" customFormat="1" ht="12.75"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</row>
    <row r="180" spans="3:15" s="1" customFormat="1" ht="12.75"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</row>
    <row r="181" spans="3:15" s="1" customFormat="1" ht="12.75"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</row>
    <row r="182" spans="3:15" s="1" customFormat="1" ht="12.75"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</row>
    <row r="183" spans="3:15" s="1" customFormat="1" ht="12.75"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</row>
    <row r="184" spans="3:15" s="1" customFormat="1" ht="12.75"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</row>
    <row r="185" spans="3:15" s="1" customFormat="1" ht="12.75"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</row>
    <row r="186" spans="3:15" s="1" customFormat="1" ht="12.75"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</row>
    <row r="187" spans="3:15" s="1" customFormat="1" ht="12.75"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</row>
    <row r="188" spans="3:15" s="1" customFormat="1" ht="12.75"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</row>
    <row r="189" spans="3:15" s="1" customFormat="1" ht="12.75"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</row>
    <row r="190" spans="3:15" s="1" customFormat="1" ht="12.75"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</row>
    <row r="191" spans="3:15" s="1" customFormat="1" ht="12.75"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</row>
    <row r="192" spans="3:15" s="1" customFormat="1" ht="12.75"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3:15" s="1" customFormat="1" ht="12.75"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</row>
    <row r="194" spans="3:15" s="1" customFormat="1" ht="12.75"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</row>
    <row r="195" spans="3:15" s="1" customFormat="1" ht="12.75"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</row>
    <row r="196" spans="3:15" s="1" customFormat="1" ht="12.75"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</row>
    <row r="197" spans="3:15" s="1" customFormat="1" ht="12.75"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</row>
    <row r="198" spans="3:15" s="1" customFormat="1" ht="12.75"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</row>
  </sheetData>
  <mergeCells count="17">
    <mergeCell ref="A5:O5"/>
    <mergeCell ref="A6:O6"/>
    <mergeCell ref="C8:G8"/>
    <mergeCell ref="H8:M8"/>
    <mergeCell ref="B8:B11"/>
    <mergeCell ref="C9:C11"/>
    <mergeCell ref="D9:D11"/>
    <mergeCell ref="G9:G11"/>
    <mergeCell ref="M9:N9"/>
    <mergeCell ref="M10:M11"/>
    <mergeCell ref="O8:O11"/>
    <mergeCell ref="A8:A11"/>
    <mergeCell ref="I9:I11"/>
    <mergeCell ref="H9:H11"/>
    <mergeCell ref="L9:L11"/>
    <mergeCell ref="E9:F10"/>
    <mergeCell ref="J9:K10"/>
  </mergeCells>
  <printOptions/>
  <pageMargins left="0.4330708661417323" right="0.1968503937007874" top="0.3937007874015748" bottom="0.31496062992125984" header="0.15748031496062992" footer="0.2362204724409449"/>
  <pageSetup horizontalDpi="600" verticalDpi="600" orientation="landscape" paperSize="9" scale="70" r:id="rId1"/>
  <rowBreaks count="1" manualBreakCount="1"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04"/>
  <sheetViews>
    <sheetView zoomScale="85" zoomScaleNormal="85" workbookViewId="0" topLeftCell="A1">
      <pane ySplit="11" topLeftCell="BM76" activePane="bottomLeft" state="frozen"/>
      <selection pane="topLeft" activeCell="A1" sqref="A1"/>
      <selection pane="bottomLeft" activeCell="J3" sqref="J2:L3"/>
    </sheetView>
  </sheetViews>
  <sheetFormatPr defaultColWidth="9.00390625" defaultRowHeight="12.75"/>
  <cols>
    <col min="1" max="1" width="10.25390625" style="1" customWidth="1"/>
    <col min="2" max="2" width="52.75390625" style="1" customWidth="1"/>
    <col min="3" max="3" width="15.75390625" style="29" customWidth="1"/>
    <col min="4" max="4" width="16.875" style="29" hidden="1" customWidth="1"/>
    <col min="5" max="5" width="12.125" style="29" customWidth="1"/>
    <col min="6" max="6" width="12.25390625" style="29" customWidth="1"/>
    <col min="7" max="7" width="12.25390625" style="29" hidden="1" customWidth="1"/>
    <col min="8" max="8" width="12.25390625" style="29" bestFit="1" customWidth="1"/>
    <col min="9" max="9" width="12.125" style="29" customWidth="1"/>
    <col min="10" max="10" width="6.75390625" style="29" customWidth="1"/>
    <col min="11" max="11" width="10.125" style="29" customWidth="1"/>
    <col min="12" max="12" width="11.875" style="29" customWidth="1"/>
    <col min="13" max="13" width="12.25390625" style="29" bestFit="1" customWidth="1"/>
    <col min="14" max="14" width="13.00390625" style="29" customWidth="1"/>
    <col min="15" max="15" width="12.625" style="1" customWidth="1"/>
    <col min="16" max="16384" width="9.125" style="1" customWidth="1"/>
  </cols>
  <sheetData>
    <row r="1" ht="12.75">
      <c r="J1" s="29" t="s">
        <v>59</v>
      </c>
    </row>
    <row r="2" spans="10:14" ht="15">
      <c r="J2" s="239" t="s">
        <v>451</v>
      </c>
      <c r="K2" s="63"/>
      <c r="L2" s="25"/>
      <c r="M2" s="25"/>
      <c r="N2" s="10"/>
    </row>
    <row r="3" spans="10:14" ht="15">
      <c r="J3" s="239" t="s">
        <v>178</v>
      </c>
      <c r="K3" s="8"/>
      <c r="L3" s="63" t="s">
        <v>452</v>
      </c>
      <c r="M3" s="25"/>
      <c r="N3" s="10"/>
    </row>
    <row r="4" spans="1:14" ht="15.75">
      <c r="A4" s="277" t="s">
        <v>95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</row>
    <row r="5" spans="1:14" ht="15.75">
      <c r="A5" s="277" t="s">
        <v>22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</row>
    <row r="6" ht="12.75">
      <c r="M6" s="29" t="s">
        <v>107</v>
      </c>
    </row>
    <row r="7" spans="1:15" s="16" customFormat="1" ht="21" customHeight="1">
      <c r="A7" s="278" t="s">
        <v>158</v>
      </c>
      <c r="B7" s="278" t="s">
        <v>148</v>
      </c>
      <c r="C7" s="272" t="s">
        <v>36</v>
      </c>
      <c r="D7" s="272"/>
      <c r="E7" s="272"/>
      <c r="F7" s="272"/>
      <c r="G7" s="272"/>
      <c r="H7" s="280" t="s">
        <v>37</v>
      </c>
      <c r="I7" s="281"/>
      <c r="J7" s="281"/>
      <c r="K7" s="281"/>
      <c r="L7" s="281"/>
      <c r="M7" s="281"/>
      <c r="N7" s="282"/>
      <c r="O7" s="270" t="s">
        <v>38</v>
      </c>
    </row>
    <row r="8" spans="1:15" s="38" customFormat="1" ht="12.75" customHeight="1">
      <c r="A8" s="279"/>
      <c r="B8" s="279"/>
      <c r="C8" s="274" t="s">
        <v>35</v>
      </c>
      <c r="D8" s="274" t="s">
        <v>126</v>
      </c>
      <c r="E8" s="272" t="s">
        <v>144</v>
      </c>
      <c r="F8" s="272"/>
      <c r="G8" s="102" t="s">
        <v>127</v>
      </c>
      <c r="H8" s="274" t="s">
        <v>35</v>
      </c>
      <c r="I8" s="270" t="s">
        <v>126</v>
      </c>
      <c r="J8" s="272" t="s">
        <v>144</v>
      </c>
      <c r="K8" s="272"/>
      <c r="L8" s="270" t="s">
        <v>127</v>
      </c>
      <c r="M8" s="270" t="s">
        <v>156</v>
      </c>
      <c r="N8" s="270"/>
      <c r="O8" s="270"/>
    </row>
    <row r="9" spans="1:15" ht="27.75" customHeight="1">
      <c r="A9" s="279"/>
      <c r="B9" s="279"/>
      <c r="C9" s="275"/>
      <c r="D9" s="275"/>
      <c r="E9" s="272"/>
      <c r="F9" s="272"/>
      <c r="G9" s="104"/>
      <c r="H9" s="275"/>
      <c r="I9" s="270"/>
      <c r="J9" s="272"/>
      <c r="K9" s="272"/>
      <c r="L9" s="270"/>
      <c r="M9" s="270" t="s">
        <v>155</v>
      </c>
      <c r="N9" s="30" t="s">
        <v>144</v>
      </c>
      <c r="O9" s="270"/>
    </row>
    <row r="10" spans="1:15" ht="132">
      <c r="A10" s="94" t="s">
        <v>142</v>
      </c>
      <c r="B10" s="105" t="s">
        <v>143</v>
      </c>
      <c r="C10" s="276"/>
      <c r="D10" s="276"/>
      <c r="E10" s="30" t="s">
        <v>145</v>
      </c>
      <c r="F10" s="30" t="s">
        <v>146</v>
      </c>
      <c r="G10" s="103"/>
      <c r="H10" s="276"/>
      <c r="I10" s="270"/>
      <c r="J10" s="30" t="s">
        <v>145</v>
      </c>
      <c r="K10" s="30" t="s">
        <v>147</v>
      </c>
      <c r="L10" s="270"/>
      <c r="M10" s="270"/>
      <c r="N10" s="30" t="s">
        <v>157</v>
      </c>
      <c r="O10" s="270"/>
    </row>
    <row r="11" spans="1:15" s="13" customFormat="1" ht="13.5" customHeight="1">
      <c r="A11" s="37">
        <v>1</v>
      </c>
      <c r="B11" s="37">
        <v>2</v>
      </c>
      <c r="C11" s="37">
        <v>3</v>
      </c>
      <c r="D11" s="37">
        <v>4</v>
      </c>
      <c r="E11" s="37">
        <v>4</v>
      </c>
      <c r="F11" s="37">
        <v>5</v>
      </c>
      <c r="G11" s="37">
        <v>7</v>
      </c>
      <c r="H11" s="37">
        <v>6</v>
      </c>
      <c r="I11" s="37">
        <v>7</v>
      </c>
      <c r="J11" s="37">
        <v>8</v>
      </c>
      <c r="K11" s="37">
        <v>9</v>
      </c>
      <c r="L11" s="37">
        <v>10</v>
      </c>
      <c r="M11" s="37">
        <v>11</v>
      </c>
      <c r="N11" s="37">
        <v>12</v>
      </c>
      <c r="O11" s="37">
        <v>13</v>
      </c>
    </row>
    <row r="12" spans="1:15" ht="12.75" customHeight="1">
      <c r="A12" s="3" t="s">
        <v>253</v>
      </c>
      <c r="B12" s="4" t="s">
        <v>39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</row>
    <row r="13" spans="1:15" ht="12.75" hidden="1">
      <c r="A13" s="2"/>
      <c r="B13" s="5"/>
      <c r="C13" s="24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2.75" customHeight="1" hidden="1">
      <c r="A14" s="56" t="s">
        <v>74</v>
      </c>
      <c r="B14" s="12" t="s">
        <v>75</v>
      </c>
      <c r="C14" s="57">
        <v>1451064</v>
      </c>
      <c r="D14" s="57">
        <v>1393464</v>
      </c>
      <c r="E14" s="57">
        <v>910902</v>
      </c>
      <c r="F14" s="57">
        <v>75500</v>
      </c>
      <c r="G14" s="57">
        <v>0</v>
      </c>
      <c r="H14" s="57">
        <f aca="true" t="shared" si="0" ref="H14:N14">H16</f>
        <v>10000</v>
      </c>
      <c r="I14" s="57">
        <f t="shared" si="0"/>
        <v>0</v>
      </c>
      <c r="J14" s="57">
        <f t="shared" si="0"/>
        <v>0</v>
      </c>
      <c r="K14" s="57">
        <f t="shared" si="0"/>
        <v>0</v>
      </c>
      <c r="L14" s="57">
        <f t="shared" si="0"/>
        <v>10000</v>
      </c>
      <c r="M14" s="57">
        <f t="shared" si="0"/>
        <v>0</v>
      </c>
      <c r="N14" s="57">
        <f t="shared" si="0"/>
        <v>0</v>
      </c>
      <c r="O14" s="57">
        <f>C14+H14</f>
        <v>1461064</v>
      </c>
    </row>
    <row r="15" spans="1:15" s="13" customFormat="1" ht="12.75" customHeight="1" hidden="1">
      <c r="A15" s="2"/>
      <c r="B15" s="5"/>
      <c r="C15" s="57">
        <v>1451064</v>
      </c>
      <c r="D15" s="57">
        <v>1393464</v>
      </c>
      <c r="E15" s="57">
        <v>910902</v>
      </c>
      <c r="F15" s="57">
        <v>75500</v>
      </c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12.75" customHeight="1" hidden="1">
      <c r="A16" s="6" t="s">
        <v>40</v>
      </c>
      <c r="B16" s="5" t="s">
        <v>41</v>
      </c>
      <c r="C16" s="57">
        <v>1451064</v>
      </c>
      <c r="D16" s="57">
        <v>1393464</v>
      </c>
      <c r="E16" s="57">
        <v>910902</v>
      </c>
      <c r="F16" s="57">
        <v>75500</v>
      </c>
      <c r="G16" s="24"/>
      <c r="H16" s="24">
        <f>I16+L16</f>
        <v>10000</v>
      </c>
      <c r="I16" s="24">
        <v>0</v>
      </c>
      <c r="J16" s="24"/>
      <c r="K16" s="24"/>
      <c r="L16" s="24">
        <v>10000</v>
      </c>
      <c r="M16" s="24"/>
      <c r="N16" s="24"/>
      <c r="O16" s="24">
        <f>C16+H16</f>
        <v>1461064</v>
      </c>
    </row>
    <row r="17" spans="1:15" ht="12.75" hidden="1">
      <c r="A17" s="56" t="s">
        <v>74</v>
      </c>
      <c r="B17" s="12" t="s">
        <v>75</v>
      </c>
      <c r="C17" s="57">
        <v>1451064</v>
      </c>
      <c r="D17" s="57">
        <v>1393464</v>
      </c>
      <c r="E17" s="57">
        <v>910902</v>
      </c>
      <c r="F17" s="57">
        <v>75500</v>
      </c>
      <c r="G17" s="57">
        <v>0</v>
      </c>
      <c r="H17" s="57">
        <f aca="true" t="shared" si="1" ref="H17:N17">H19</f>
        <v>0</v>
      </c>
      <c r="I17" s="57">
        <f t="shared" si="1"/>
        <v>0</v>
      </c>
      <c r="J17" s="57">
        <f t="shared" si="1"/>
        <v>0</v>
      </c>
      <c r="K17" s="57">
        <f t="shared" si="1"/>
        <v>0</v>
      </c>
      <c r="L17" s="57">
        <f t="shared" si="1"/>
        <v>0</v>
      </c>
      <c r="M17" s="57">
        <f t="shared" si="1"/>
        <v>0</v>
      </c>
      <c r="N17" s="57">
        <f t="shared" si="1"/>
        <v>0</v>
      </c>
      <c r="O17" s="57">
        <f>C17+H17</f>
        <v>1451064</v>
      </c>
    </row>
    <row r="18" spans="1:15" ht="12.75" customHeight="1" hidden="1">
      <c r="A18" s="2"/>
      <c r="B18" s="5"/>
      <c r="C18" s="57">
        <v>1451064</v>
      </c>
      <c r="D18" s="57">
        <v>1393464</v>
      </c>
      <c r="E18" s="57">
        <v>910902</v>
      </c>
      <c r="F18" s="57">
        <v>75500</v>
      </c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2.75">
      <c r="A19" s="6" t="s">
        <v>40</v>
      </c>
      <c r="B19" s="5" t="s">
        <v>41</v>
      </c>
      <c r="C19" s="57">
        <f>982940+305994.41+22000-14832</f>
        <v>1296102.41</v>
      </c>
      <c r="D19" s="57">
        <v>1393464</v>
      </c>
      <c r="E19" s="57">
        <f>561220+224501-7000</f>
        <v>778721</v>
      </c>
      <c r="F19" s="57">
        <v>118000</v>
      </c>
      <c r="G19" s="24"/>
      <c r="H19" s="24">
        <f>I19+L19</f>
        <v>0</v>
      </c>
      <c r="I19" s="24">
        <v>0</v>
      </c>
      <c r="J19" s="24"/>
      <c r="K19" s="24"/>
      <c r="L19" s="24"/>
      <c r="M19" s="24"/>
      <c r="N19" s="24"/>
      <c r="O19" s="24">
        <f>C19+H19</f>
        <v>1296102.41</v>
      </c>
    </row>
    <row r="20" spans="1:15" ht="12.75" customHeight="1" hidden="1">
      <c r="A20" s="6"/>
      <c r="B20" s="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 ht="78.75" customHeight="1" hidden="1">
      <c r="A21" s="56" t="s">
        <v>76</v>
      </c>
      <c r="B21" s="12" t="s">
        <v>71</v>
      </c>
      <c r="C21" s="57">
        <f aca="true" t="shared" si="2" ref="C21:O21">C23+C25+C27</f>
        <v>12821868</v>
      </c>
      <c r="D21" s="57">
        <f t="shared" si="2"/>
        <v>7440610</v>
      </c>
      <c r="E21" s="57">
        <f t="shared" si="2"/>
        <v>6830000</v>
      </c>
      <c r="F21" s="57">
        <f t="shared" si="2"/>
        <v>1419630</v>
      </c>
      <c r="G21" s="57">
        <f t="shared" si="2"/>
        <v>0</v>
      </c>
      <c r="H21" s="57">
        <f t="shared" si="2"/>
        <v>1484676</v>
      </c>
      <c r="I21" s="57">
        <f t="shared" si="2"/>
        <v>800000</v>
      </c>
      <c r="J21" s="57">
        <f t="shared" si="2"/>
        <v>0</v>
      </c>
      <c r="K21" s="57">
        <f t="shared" si="2"/>
        <v>0</v>
      </c>
      <c r="L21" s="57">
        <f t="shared" si="2"/>
        <v>684676</v>
      </c>
      <c r="M21" s="57">
        <f t="shared" si="2"/>
        <v>684676</v>
      </c>
      <c r="N21" s="57">
        <f t="shared" si="2"/>
        <v>0</v>
      </c>
      <c r="O21" s="57">
        <f t="shared" si="2"/>
        <v>14306544</v>
      </c>
    </row>
    <row r="22" spans="1:15" ht="13.5" customHeight="1" hidden="1">
      <c r="A22" s="6"/>
      <c r="B22" s="5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s="13" customFormat="1" ht="12.75" customHeight="1">
      <c r="A23" s="6" t="s">
        <v>42</v>
      </c>
      <c r="B23" s="7" t="s">
        <v>58</v>
      </c>
      <c r="C23" s="24">
        <v>9873868</v>
      </c>
      <c r="D23" s="24">
        <v>5838498</v>
      </c>
      <c r="E23" s="24">
        <v>5380000</v>
      </c>
      <c r="F23" s="24">
        <f>1316300-1650</f>
        <v>1314650</v>
      </c>
      <c r="G23" s="24">
        <v>0</v>
      </c>
      <c r="H23" s="24">
        <f>I23+L23</f>
        <v>1484676</v>
      </c>
      <c r="I23" s="24">
        <v>800000</v>
      </c>
      <c r="J23" s="24"/>
      <c r="K23" s="24"/>
      <c r="L23" s="24">
        <f>188073+496603</f>
        <v>684676</v>
      </c>
      <c r="M23" s="24">
        <f>188073+496603</f>
        <v>684676</v>
      </c>
      <c r="N23" s="24">
        <v>0</v>
      </c>
      <c r="O23" s="24">
        <f>C23+H23</f>
        <v>11358544</v>
      </c>
    </row>
    <row r="24" spans="1:15" ht="12.75" customHeight="1" hidden="1">
      <c r="A24" s="6"/>
      <c r="B24" s="5"/>
      <c r="C24" s="24"/>
      <c r="D24" s="24"/>
      <c r="E24" s="24"/>
      <c r="F24" s="24"/>
      <c r="G24" s="24"/>
      <c r="H24" s="24"/>
      <c r="I24" s="24"/>
      <c r="J24" s="24"/>
      <c r="K24" s="24"/>
      <c r="L24" s="24">
        <f>M24</f>
        <v>0</v>
      </c>
      <c r="M24" s="24"/>
      <c r="N24" s="24"/>
      <c r="O24" s="24"/>
    </row>
    <row r="25" spans="1:15" ht="15.75" customHeight="1">
      <c r="A25" s="6" t="s">
        <v>60</v>
      </c>
      <c r="B25" s="5" t="s">
        <v>61</v>
      </c>
      <c r="C25" s="24">
        <f>2200000+748000</f>
        <v>2948000</v>
      </c>
      <c r="D25" s="24">
        <v>1602112</v>
      </c>
      <c r="E25" s="24">
        <v>1450000</v>
      </c>
      <c r="F25" s="24">
        <v>104980</v>
      </c>
      <c r="G25" s="24">
        <v>0</v>
      </c>
      <c r="H25" s="24">
        <f>I25+L25</f>
        <v>0</v>
      </c>
      <c r="I25" s="24"/>
      <c r="J25" s="24"/>
      <c r="K25" s="24"/>
      <c r="L25" s="24">
        <f>M25</f>
        <v>0</v>
      </c>
      <c r="M25" s="24">
        <v>0</v>
      </c>
      <c r="N25" s="24">
        <v>0</v>
      </c>
      <c r="O25" s="24">
        <f>C25+H25</f>
        <v>2948000</v>
      </c>
    </row>
    <row r="26" spans="1:15" ht="12.75" customHeight="1" hidden="1">
      <c r="A26" s="6"/>
      <c r="B26" s="5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s="13" customFormat="1" ht="12.75" customHeight="1" hidden="1">
      <c r="A27" s="6" t="s">
        <v>119</v>
      </c>
      <c r="B27" s="15" t="s">
        <v>120</v>
      </c>
      <c r="C27" s="24">
        <f>D27+G27</f>
        <v>0</v>
      </c>
      <c r="D27" s="24"/>
      <c r="E27" s="24"/>
      <c r="F27" s="24"/>
      <c r="G27" s="24"/>
      <c r="H27" s="24">
        <f>I27+L27</f>
        <v>0</v>
      </c>
      <c r="I27" s="24"/>
      <c r="J27" s="24"/>
      <c r="K27" s="24"/>
      <c r="L27" s="24"/>
      <c r="M27" s="24"/>
      <c r="N27" s="24"/>
      <c r="O27" s="24">
        <f>C27+H27</f>
        <v>0</v>
      </c>
    </row>
    <row r="28" spans="1:15" ht="12.75" customHeight="1" hidden="1">
      <c r="A28" s="6"/>
      <c r="B28" s="5" t="s">
        <v>131</v>
      </c>
      <c r="C28" s="24">
        <f>D28+G28</f>
        <v>0</v>
      </c>
      <c r="D28" s="24"/>
      <c r="E28" s="24"/>
      <c r="F28" s="24"/>
      <c r="G28" s="24"/>
      <c r="H28" s="24">
        <f>I28+L28</f>
        <v>0</v>
      </c>
      <c r="I28" s="24"/>
      <c r="J28" s="24"/>
      <c r="K28" s="24"/>
      <c r="L28" s="24"/>
      <c r="M28" s="24"/>
      <c r="N28" s="24"/>
      <c r="O28" s="24">
        <f>C28+H28</f>
        <v>0</v>
      </c>
    </row>
    <row r="29" spans="1:15" ht="12.75" hidden="1">
      <c r="A29" s="56" t="s">
        <v>77</v>
      </c>
      <c r="B29" s="12" t="s">
        <v>72</v>
      </c>
      <c r="C29" s="57">
        <f>D29+G29</f>
        <v>0</v>
      </c>
      <c r="D29" s="57">
        <f aca="true" t="shared" si="3" ref="D29:N29">D31</f>
        <v>0</v>
      </c>
      <c r="E29" s="57">
        <f t="shared" si="3"/>
        <v>0</v>
      </c>
      <c r="F29" s="57">
        <f t="shared" si="3"/>
        <v>0</v>
      </c>
      <c r="G29" s="57">
        <f t="shared" si="3"/>
        <v>0</v>
      </c>
      <c r="H29" s="57">
        <f t="shared" si="3"/>
        <v>0</v>
      </c>
      <c r="I29" s="57">
        <f t="shared" si="3"/>
        <v>0</v>
      </c>
      <c r="J29" s="57">
        <f t="shared" si="3"/>
        <v>0</v>
      </c>
      <c r="K29" s="57">
        <f t="shared" si="3"/>
        <v>0</v>
      </c>
      <c r="L29" s="57">
        <f t="shared" si="3"/>
        <v>0</v>
      </c>
      <c r="M29" s="57">
        <f t="shared" si="3"/>
        <v>0</v>
      </c>
      <c r="N29" s="57">
        <f t="shared" si="3"/>
        <v>0</v>
      </c>
      <c r="O29" s="57">
        <f>C29+H29</f>
        <v>0</v>
      </c>
    </row>
    <row r="30" spans="1:15" ht="12.75" customHeight="1" hidden="1">
      <c r="A30" s="6"/>
      <c r="B30" s="5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 ht="15.75" customHeight="1" hidden="1">
      <c r="A31" s="6" t="s">
        <v>43</v>
      </c>
      <c r="B31" s="5" t="s">
        <v>44</v>
      </c>
      <c r="C31" s="24">
        <f>D31+G31</f>
        <v>0</v>
      </c>
      <c r="D31" s="24">
        <v>0</v>
      </c>
      <c r="E31" s="24">
        <v>0</v>
      </c>
      <c r="F31" s="24">
        <v>0</v>
      </c>
      <c r="G31" s="24"/>
      <c r="H31" s="24">
        <f>I31+L31</f>
        <v>0</v>
      </c>
      <c r="I31" s="24"/>
      <c r="J31" s="24"/>
      <c r="K31" s="24"/>
      <c r="L31" s="24"/>
      <c r="M31" s="24"/>
      <c r="N31" s="24"/>
      <c r="O31" s="24">
        <f>C31+H31</f>
        <v>0</v>
      </c>
    </row>
    <row r="32" spans="1:15" ht="12.75" customHeight="1" hidden="1">
      <c r="A32" s="6"/>
      <c r="B32" s="5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25.5" customHeight="1" hidden="1">
      <c r="A33" s="56" t="s">
        <v>78</v>
      </c>
      <c r="B33" s="58" t="s">
        <v>63</v>
      </c>
      <c r="C33" s="57">
        <f>SUM(C35:C39)</f>
        <v>75000</v>
      </c>
      <c r="D33" s="57">
        <f>SUM(D35:D39)</f>
        <v>80000</v>
      </c>
      <c r="E33" s="57"/>
      <c r="F33" s="57"/>
      <c r="G33" s="57"/>
      <c r="H33" s="57">
        <v>0</v>
      </c>
      <c r="I33" s="57"/>
      <c r="J33" s="57"/>
      <c r="K33" s="57"/>
      <c r="L33" s="57"/>
      <c r="M33" s="57"/>
      <c r="N33" s="57"/>
      <c r="O33" s="57">
        <f>C33+H33</f>
        <v>75000</v>
      </c>
    </row>
    <row r="34" spans="1:15" ht="12.75" customHeight="1" hidden="1">
      <c r="A34" s="6"/>
      <c r="B34" s="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s="13" customFormat="1" ht="12.75" customHeight="1">
      <c r="A35" s="6" t="s">
        <v>45</v>
      </c>
      <c r="B35" s="5" t="s">
        <v>46</v>
      </c>
      <c r="C35" s="24">
        <v>15000</v>
      </c>
      <c r="D35" s="24">
        <v>40000</v>
      </c>
      <c r="E35" s="24"/>
      <c r="F35" s="24"/>
      <c r="G35" s="24"/>
      <c r="H35" s="24">
        <f>I35+L35</f>
        <v>0</v>
      </c>
      <c r="I35" s="24"/>
      <c r="J35" s="24"/>
      <c r="K35" s="24"/>
      <c r="L35" s="24"/>
      <c r="M35" s="24"/>
      <c r="N35" s="24"/>
      <c r="O35" s="24">
        <f>C35+H35</f>
        <v>15000</v>
      </c>
    </row>
    <row r="36" spans="1:15" ht="15" customHeight="1" hidden="1">
      <c r="A36" s="6"/>
      <c r="B36" s="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6" t="s">
        <v>47</v>
      </c>
      <c r="B37" s="7" t="s">
        <v>80</v>
      </c>
      <c r="C37" s="24">
        <v>60000</v>
      </c>
      <c r="D37" s="24">
        <v>40000</v>
      </c>
      <c r="E37" s="24"/>
      <c r="F37" s="24"/>
      <c r="G37" s="24"/>
      <c r="H37" s="24">
        <f>I37+L37</f>
        <v>0</v>
      </c>
      <c r="I37" s="24"/>
      <c r="J37" s="24"/>
      <c r="K37" s="24"/>
      <c r="L37" s="24"/>
      <c r="M37" s="24"/>
      <c r="N37" s="24"/>
      <c r="O37" s="24">
        <f>C37+H37</f>
        <v>60000</v>
      </c>
    </row>
    <row r="38" spans="1:15" ht="12.75" customHeight="1" hidden="1">
      <c r="A38" s="6"/>
      <c r="B38" s="5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25.5">
      <c r="A39" s="6" t="s">
        <v>121</v>
      </c>
      <c r="B39" s="7" t="s">
        <v>122</v>
      </c>
      <c r="C39" s="24">
        <f>22000-22000</f>
        <v>0</v>
      </c>
      <c r="D39" s="24"/>
      <c r="E39" s="24"/>
      <c r="F39" s="24"/>
      <c r="G39" s="24"/>
      <c r="H39" s="24">
        <f>I39+L39</f>
        <v>0</v>
      </c>
      <c r="I39" s="24"/>
      <c r="J39" s="24"/>
      <c r="K39" s="24"/>
      <c r="L39" s="24"/>
      <c r="M39" s="24"/>
      <c r="N39" s="24"/>
      <c r="O39" s="24">
        <f>C39+H39</f>
        <v>0</v>
      </c>
    </row>
    <row r="40" spans="1:15" ht="12.75" customHeight="1" hidden="1">
      <c r="A40" s="6"/>
      <c r="B40" s="5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ht="12.75" hidden="1">
      <c r="A41" s="56" t="s">
        <v>79</v>
      </c>
      <c r="B41" s="12" t="s">
        <v>64</v>
      </c>
      <c r="C41" s="57">
        <f>SUM(C43:C54)</f>
        <v>650000</v>
      </c>
      <c r="D41" s="57">
        <f>SUM(D43:D54)</f>
        <v>710000</v>
      </c>
      <c r="E41" s="57">
        <f>SUM(E43:E54)</f>
        <v>0</v>
      </c>
      <c r="F41" s="57">
        <f>SUM(F43:F54)</f>
        <v>0</v>
      </c>
      <c r="G41" s="57">
        <f>SUM(G43:G54)</f>
        <v>0</v>
      </c>
      <c r="H41" s="57">
        <f>SUM(H43:H53)</f>
        <v>0</v>
      </c>
      <c r="I41" s="57">
        <f>SUM(I43:I53)</f>
        <v>0</v>
      </c>
      <c r="J41" s="57">
        <f>SUM(J43:J54)</f>
        <v>0</v>
      </c>
      <c r="K41" s="57">
        <f>SUM(K43:K54)</f>
        <v>0</v>
      </c>
      <c r="L41" s="57">
        <f>SUM(L43:L54)</f>
        <v>0</v>
      </c>
      <c r="M41" s="57">
        <f>SUM(M43:M54)</f>
        <v>0</v>
      </c>
      <c r="N41" s="57">
        <f>SUM(N43:N54)</f>
        <v>0</v>
      </c>
      <c r="O41" s="57">
        <f>C41+H41</f>
        <v>650000</v>
      </c>
    </row>
    <row r="42" spans="1:15" ht="12.75" customHeight="1" hidden="1">
      <c r="A42" s="6"/>
      <c r="B42" s="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25.5" hidden="1">
      <c r="A43" s="6" t="s">
        <v>48</v>
      </c>
      <c r="B43" s="7" t="s">
        <v>49</v>
      </c>
      <c r="C43" s="24">
        <f>D43+G43</f>
        <v>0</v>
      </c>
      <c r="D43" s="24"/>
      <c r="E43" s="24"/>
      <c r="F43" s="24"/>
      <c r="G43" s="24"/>
      <c r="H43" s="24">
        <f>I43+L43</f>
        <v>0</v>
      </c>
      <c r="I43" s="24"/>
      <c r="J43" s="24"/>
      <c r="K43" s="24"/>
      <c r="L43" s="24"/>
      <c r="M43" s="24"/>
      <c r="N43" s="24"/>
      <c r="O43" s="24">
        <f>C43+H43</f>
        <v>0</v>
      </c>
    </row>
    <row r="44" spans="1:15" ht="12.75" customHeight="1" hidden="1">
      <c r="A44" s="6"/>
      <c r="B44" s="7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26.25" customHeight="1" hidden="1">
      <c r="A45" s="6" t="s">
        <v>97</v>
      </c>
      <c r="B45" s="7" t="s">
        <v>98</v>
      </c>
      <c r="C45" s="24">
        <f>D45+G45</f>
        <v>0</v>
      </c>
      <c r="D45" s="24"/>
      <c r="E45" s="24"/>
      <c r="F45" s="24"/>
      <c r="G45" s="24"/>
      <c r="H45" s="24">
        <f>I45+L45</f>
        <v>0</v>
      </c>
      <c r="I45" s="24"/>
      <c r="J45" s="24"/>
      <c r="K45" s="24"/>
      <c r="L45" s="24"/>
      <c r="M45" s="24"/>
      <c r="N45" s="24"/>
      <c r="O45" s="24">
        <f>C45+H45</f>
        <v>0</v>
      </c>
    </row>
    <row r="46" spans="1:15" ht="12.75" customHeight="1" hidden="1">
      <c r="A46" s="6"/>
      <c r="B46" s="7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05" customHeight="1" hidden="1">
      <c r="A47" s="6" t="s">
        <v>129</v>
      </c>
      <c r="B47" s="7" t="s">
        <v>106</v>
      </c>
      <c r="C47" s="24">
        <f>D47+G47</f>
        <v>0</v>
      </c>
      <c r="D47" s="24"/>
      <c r="E47" s="24"/>
      <c r="F47" s="24"/>
      <c r="G47" s="24"/>
      <c r="H47" s="24">
        <f>I47+L47</f>
        <v>0</v>
      </c>
      <c r="I47" s="24"/>
      <c r="J47" s="24"/>
      <c r="K47" s="24"/>
      <c r="L47" s="24"/>
      <c r="M47" s="24"/>
      <c r="N47" s="24"/>
      <c r="O47" s="24">
        <f>C47+H47</f>
        <v>0</v>
      </c>
    </row>
    <row r="48" spans="1:15" ht="12.75" hidden="1">
      <c r="A48" s="6"/>
      <c r="B48" s="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s="13" customFormat="1" ht="12.75" customHeight="1">
      <c r="A49" s="6" t="s">
        <v>50</v>
      </c>
      <c r="B49" s="5" t="s">
        <v>51</v>
      </c>
      <c r="C49" s="24">
        <f>350000+300000</f>
        <v>650000</v>
      </c>
      <c r="D49" s="24">
        <v>710000</v>
      </c>
      <c r="E49" s="24"/>
      <c r="F49" s="24"/>
      <c r="G49" s="24"/>
      <c r="H49" s="24">
        <f>I49+L49</f>
        <v>0</v>
      </c>
      <c r="I49" s="24"/>
      <c r="J49" s="24"/>
      <c r="K49" s="24"/>
      <c r="L49" s="24"/>
      <c r="M49" s="24"/>
      <c r="N49" s="24"/>
      <c r="O49" s="24">
        <f>C49+H49</f>
        <v>650000</v>
      </c>
    </row>
    <row r="50" spans="1:15" ht="12.75" customHeight="1" hidden="1">
      <c r="A50" s="6"/>
      <c r="B50" s="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2.75" customHeight="1" hidden="1">
      <c r="A51" s="6" t="s">
        <v>101</v>
      </c>
      <c r="B51" s="11" t="s">
        <v>102</v>
      </c>
      <c r="C51" s="24">
        <f>D51+G51</f>
        <v>0</v>
      </c>
      <c r="D51" s="24"/>
      <c r="E51" s="24"/>
      <c r="F51" s="24"/>
      <c r="G51" s="24"/>
      <c r="H51" s="24">
        <f>I51+L51</f>
        <v>0</v>
      </c>
      <c r="I51" s="24"/>
      <c r="J51" s="24"/>
      <c r="K51" s="24"/>
      <c r="L51" s="24"/>
      <c r="M51" s="24"/>
      <c r="N51" s="24"/>
      <c r="O51" s="24">
        <f>C51+H51</f>
        <v>0</v>
      </c>
    </row>
    <row r="52" spans="1:15" ht="12.75" customHeight="1" hidden="1">
      <c r="A52" s="6"/>
      <c r="B52" s="11"/>
      <c r="C52" s="24"/>
      <c r="D52" s="24"/>
      <c r="E52" s="24"/>
      <c r="F52" s="24"/>
      <c r="G52" s="24"/>
      <c r="H52" s="24"/>
      <c r="I52" s="24"/>
      <c r="J52" s="32"/>
      <c r="K52" s="32"/>
      <c r="L52" s="32"/>
      <c r="M52" s="32"/>
      <c r="N52" s="32"/>
      <c r="O52" s="32"/>
    </row>
    <row r="53" spans="1:15" ht="64.5" hidden="1">
      <c r="A53" s="6" t="s">
        <v>123</v>
      </c>
      <c r="B53" s="83" t="s">
        <v>175</v>
      </c>
      <c r="C53" s="33"/>
      <c r="D53" s="33"/>
      <c r="E53" s="33"/>
      <c r="F53" s="33"/>
      <c r="G53" s="24"/>
      <c r="H53" s="24">
        <f>I53+L53</f>
        <v>0</v>
      </c>
      <c r="I53" s="24"/>
      <c r="J53" s="24"/>
      <c r="K53" s="24"/>
      <c r="L53" s="24"/>
      <c r="M53" s="24"/>
      <c r="N53" s="24"/>
      <c r="O53" s="24">
        <f>C53+H53</f>
        <v>0</v>
      </c>
    </row>
    <row r="54" spans="1:15" ht="12.75" customHeight="1" hidden="1">
      <c r="A54" s="6"/>
      <c r="B54" s="14" t="s">
        <v>134</v>
      </c>
      <c r="C54" s="24"/>
      <c r="D54" s="24"/>
      <c r="E54" s="24"/>
      <c r="F54" s="24"/>
      <c r="G54" s="24"/>
      <c r="H54" s="24">
        <f>I54+L54</f>
        <v>0</v>
      </c>
      <c r="I54" s="24"/>
      <c r="J54" s="24"/>
      <c r="K54" s="24"/>
      <c r="L54" s="24"/>
      <c r="M54" s="24"/>
      <c r="N54" s="24"/>
      <c r="O54" s="24">
        <f>C54+H54</f>
        <v>0</v>
      </c>
    </row>
    <row r="55" spans="1:15" ht="14.25" customHeight="1" hidden="1">
      <c r="A55" s="66">
        <v>110000</v>
      </c>
      <c r="B55" s="64" t="s">
        <v>65</v>
      </c>
      <c r="C55" s="57">
        <f>C57+C59+C61</f>
        <v>72492</v>
      </c>
      <c r="D55" s="57">
        <f>D57+D59+D61</f>
        <v>47300</v>
      </c>
      <c r="E55" s="57">
        <f>E57+E59+E61</f>
        <v>30216</v>
      </c>
      <c r="F55" s="57">
        <f>F57+F59</f>
        <v>3000</v>
      </c>
      <c r="G55" s="57">
        <f>G57+G59+G61</f>
        <v>0</v>
      </c>
      <c r="H55" s="57">
        <f>I55+L55</f>
        <v>0</v>
      </c>
      <c r="I55" s="57">
        <v>0</v>
      </c>
      <c r="J55" s="57"/>
      <c r="K55" s="57"/>
      <c r="L55" s="57"/>
      <c r="M55" s="57"/>
      <c r="N55" s="57"/>
      <c r="O55" s="57">
        <f>O57+O59+O61</f>
        <v>72492</v>
      </c>
    </row>
    <row r="56" spans="1:15" ht="12.75" customHeight="1" hidden="1">
      <c r="A56" s="67"/>
      <c r="B56" s="1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26.25" customHeight="1" hidden="1">
      <c r="A57" s="67">
        <v>110201</v>
      </c>
      <c r="B57" s="14" t="s">
        <v>52</v>
      </c>
      <c r="C57" s="24">
        <f>D57+G57</f>
        <v>0</v>
      </c>
      <c r="D57" s="24"/>
      <c r="E57" s="24"/>
      <c r="F57" s="24"/>
      <c r="G57" s="24"/>
      <c r="H57" s="24">
        <f>I57+L57</f>
        <v>0</v>
      </c>
      <c r="I57" s="24"/>
      <c r="J57" s="24"/>
      <c r="K57" s="24"/>
      <c r="L57" s="24"/>
      <c r="M57" s="24"/>
      <c r="N57" s="24"/>
      <c r="O57" s="24">
        <f>C57+H57</f>
        <v>0</v>
      </c>
    </row>
    <row r="58" spans="1:15" ht="12.75" hidden="1">
      <c r="A58" s="67"/>
      <c r="B58" s="1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s="13" customFormat="1" ht="12.75" customHeight="1">
      <c r="A59" s="67">
        <v>110204</v>
      </c>
      <c r="B59" s="14" t="s">
        <v>53</v>
      </c>
      <c r="C59" s="24">
        <f>47825-333</f>
        <v>47492</v>
      </c>
      <c r="D59" s="24">
        <v>37300</v>
      </c>
      <c r="E59" s="24">
        <f>30466-250</f>
        <v>30216</v>
      </c>
      <c r="F59" s="24">
        <v>3000</v>
      </c>
      <c r="G59" s="24"/>
      <c r="H59" s="24">
        <f>I59+L59</f>
        <v>0</v>
      </c>
      <c r="I59" s="24">
        <v>0</v>
      </c>
      <c r="J59" s="24"/>
      <c r="K59" s="24"/>
      <c r="L59" s="24"/>
      <c r="M59" s="24"/>
      <c r="N59" s="24"/>
      <c r="O59" s="24">
        <f>C59+H59</f>
        <v>47492</v>
      </c>
    </row>
    <row r="60" spans="1:15" ht="12.75" customHeight="1" hidden="1">
      <c r="A60" s="67"/>
      <c r="B60" s="1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 ht="12.75">
      <c r="A61" s="67">
        <v>110502</v>
      </c>
      <c r="B61" s="65" t="s">
        <v>96</v>
      </c>
      <c r="C61" s="24">
        <v>25000</v>
      </c>
      <c r="D61" s="24">
        <v>10000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>
        <f>C61+H61</f>
        <v>25000</v>
      </c>
    </row>
    <row r="62" spans="1:15" ht="12.75" customHeight="1" hidden="1">
      <c r="A62" s="67"/>
      <c r="B62" s="1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 ht="148.5" customHeight="1" hidden="1">
      <c r="A63" s="67">
        <v>180000</v>
      </c>
      <c r="B63" s="70" t="s">
        <v>136</v>
      </c>
      <c r="C63" s="24"/>
      <c r="D63" s="24"/>
      <c r="E63" s="24"/>
      <c r="F63" s="24"/>
      <c r="G63" s="24"/>
      <c r="H63" s="24">
        <f>H64</f>
        <v>915768</v>
      </c>
      <c r="I63" s="24">
        <f>I64</f>
        <v>0</v>
      </c>
      <c r="J63" s="24"/>
      <c r="K63" s="24"/>
      <c r="L63" s="24">
        <f>L64</f>
        <v>915768</v>
      </c>
      <c r="M63" s="24">
        <f>M64</f>
        <v>915768</v>
      </c>
      <c r="N63" s="24">
        <f>N64</f>
        <v>0</v>
      </c>
      <c r="O63" s="24">
        <f>C63+H63</f>
        <v>915768</v>
      </c>
    </row>
    <row r="64" spans="1:15" ht="12" customHeight="1">
      <c r="A64" s="2">
        <v>180409</v>
      </c>
      <c r="B64" s="71" t="s">
        <v>135</v>
      </c>
      <c r="C64" s="24"/>
      <c r="D64" s="24"/>
      <c r="E64" s="24"/>
      <c r="F64" s="24"/>
      <c r="G64" s="24"/>
      <c r="H64" s="24">
        <f>I64+L64</f>
        <v>915768</v>
      </c>
      <c r="I64" s="24"/>
      <c r="J64" s="24"/>
      <c r="K64" s="24"/>
      <c r="L64" s="24">
        <f>705250+101000+109518</f>
        <v>915768</v>
      </c>
      <c r="M64" s="24">
        <f>L64</f>
        <v>915768</v>
      </c>
      <c r="N64" s="24"/>
      <c r="O64" s="24">
        <f>C64+H64</f>
        <v>915768</v>
      </c>
    </row>
    <row r="65" spans="1:15" s="13" customFormat="1" ht="29.25" customHeight="1" hidden="1">
      <c r="A65" s="59">
        <v>150000</v>
      </c>
      <c r="B65" s="64" t="s">
        <v>66</v>
      </c>
      <c r="C65" s="57">
        <f aca="true" t="shared" si="4" ref="C65:I65">C67+C69</f>
        <v>0</v>
      </c>
      <c r="D65" s="57">
        <f t="shared" si="4"/>
        <v>0</v>
      </c>
      <c r="E65" s="57">
        <f t="shared" si="4"/>
        <v>0</v>
      </c>
      <c r="F65" s="57">
        <f t="shared" si="4"/>
        <v>0</v>
      </c>
      <c r="G65" s="57">
        <f t="shared" si="4"/>
        <v>0</v>
      </c>
      <c r="H65" s="57">
        <f t="shared" si="4"/>
        <v>9697759.690000001</v>
      </c>
      <c r="I65" s="57">
        <f t="shared" si="4"/>
        <v>0</v>
      </c>
      <c r="J65" s="57">
        <f aca="true" t="shared" si="5" ref="J65:O65">J67+J72+J69</f>
        <v>0</v>
      </c>
      <c r="K65" s="57">
        <f t="shared" si="5"/>
        <v>0</v>
      </c>
      <c r="L65" s="57">
        <f t="shared" si="5"/>
        <v>9697759.690000001</v>
      </c>
      <c r="M65" s="57">
        <f t="shared" si="5"/>
        <v>9697759.690000001</v>
      </c>
      <c r="N65" s="57">
        <f t="shared" si="5"/>
        <v>0</v>
      </c>
      <c r="O65" s="57">
        <f t="shared" si="5"/>
        <v>9703759.690000001</v>
      </c>
    </row>
    <row r="66" spans="1:15" ht="12.75" hidden="1">
      <c r="A66" s="2"/>
      <c r="B66" s="1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 ht="12.75" customHeight="1">
      <c r="A67" s="2">
        <v>150101</v>
      </c>
      <c r="B67" s="65" t="s">
        <v>62</v>
      </c>
      <c r="C67" s="24"/>
      <c r="D67" s="24"/>
      <c r="E67" s="24"/>
      <c r="F67" s="24"/>
      <c r="G67" s="24"/>
      <c r="H67" s="24">
        <f>I67+L67</f>
        <v>9697759.690000001</v>
      </c>
      <c r="I67" s="24"/>
      <c r="J67" s="24"/>
      <c r="K67" s="24"/>
      <c r="L67" s="24">
        <f>5754750+5087203.69-496603-50000-597591</f>
        <v>9697759.690000001</v>
      </c>
      <c r="M67" s="24">
        <f>L67</f>
        <v>9697759.690000001</v>
      </c>
      <c r="N67" s="24">
        <v>0</v>
      </c>
      <c r="O67" s="24">
        <f>C67+H67</f>
        <v>9697759.690000001</v>
      </c>
    </row>
    <row r="68" spans="1:15" s="13" customFormat="1" ht="12.75" customHeight="1" hidden="1">
      <c r="A68" s="2"/>
      <c r="B68" s="7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 customHeight="1" hidden="1">
      <c r="A69" s="2">
        <v>150107</v>
      </c>
      <c r="B69" s="17" t="s">
        <v>176</v>
      </c>
      <c r="C69" s="24"/>
      <c r="D69" s="24"/>
      <c r="E69" s="24"/>
      <c r="F69" s="24"/>
      <c r="G69" s="24"/>
      <c r="H69" s="24">
        <f>I69+L69</f>
        <v>0</v>
      </c>
      <c r="I69" s="24"/>
      <c r="J69" s="24"/>
      <c r="K69" s="24"/>
      <c r="L69" s="24"/>
      <c r="M69" s="24">
        <f>L69</f>
        <v>0</v>
      </c>
      <c r="N69" s="24"/>
      <c r="O69" s="24">
        <f>C69+H69</f>
        <v>0</v>
      </c>
    </row>
    <row r="70" spans="1:15" ht="41.25" customHeight="1" hidden="1">
      <c r="A70" s="2"/>
      <c r="B70" s="7" t="s">
        <v>132</v>
      </c>
      <c r="C70" s="24"/>
      <c r="D70" s="24"/>
      <c r="E70" s="24"/>
      <c r="F70" s="24"/>
      <c r="G70" s="24"/>
      <c r="H70" s="24">
        <f>I70+L70</f>
        <v>0</v>
      </c>
      <c r="I70" s="24"/>
      <c r="J70" s="24"/>
      <c r="K70" s="24"/>
      <c r="L70" s="24"/>
      <c r="M70" s="24">
        <f>L70</f>
        <v>0</v>
      </c>
      <c r="N70" s="24"/>
      <c r="O70" s="24">
        <f>C70+H70</f>
        <v>0</v>
      </c>
    </row>
    <row r="71" spans="1:15" ht="12.75" customHeight="1" hidden="1">
      <c r="A71" s="59">
        <v>160000</v>
      </c>
      <c r="B71" s="58" t="s">
        <v>133</v>
      </c>
      <c r="C71" s="57">
        <f>C72</f>
        <v>0</v>
      </c>
      <c r="D71" s="57">
        <f>D72</f>
        <v>30000</v>
      </c>
      <c r="E71" s="57"/>
      <c r="F71" s="57"/>
      <c r="G71" s="57"/>
      <c r="H71" s="24">
        <f>I71+L71</f>
        <v>6000</v>
      </c>
      <c r="I71" s="57">
        <f>I72</f>
        <v>6000</v>
      </c>
      <c r="J71" s="57"/>
      <c r="K71" s="57"/>
      <c r="L71" s="57">
        <f>L72</f>
        <v>0</v>
      </c>
      <c r="M71" s="57"/>
      <c r="N71" s="57"/>
      <c r="O71" s="57">
        <f>O72</f>
        <v>6000</v>
      </c>
    </row>
    <row r="72" spans="1:15" ht="25.5" customHeight="1">
      <c r="A72" s="2">
        <v>160101</v>
      </c>
      <c r="B72" s="7" t="s">
        <v>130</v>
      </c>
      <c r="C72" s="24">
        <v>0</v>
      </c>
      <c r="D72" s="24">
        <v>30000</v>
      </c>
      <c r="E72" s="24"/>
      <c r="F72" s="24"/>
      <c r="G72" s="24"/>
      <c r="H72" s="24">
        <f>I72+L72</f>
        <v>6000</v>
      </c>
      <c r="I72" s="24">
        <v>6000</v>
      </c>
      <c r="J72" s="24"/>
      <c r="K72" s="24"/>
      <c r="L72" s="24"/>
      <c r="M72" s="24"/>
      <c r="N72" s="24"/>
      <c r="O72" s="24">
        <f>C72+H72</f>
        <v>6000</v>
      </c>
    </row>
    <row r="73" spans="1:15" ht="12.75" customHeight="1" hidden="1">
      <c r="A73" s="2"/>
      <c r="B73" s="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25.5" customHeight="1" hidden="1">
      <c r="A74" s="59">
        <v>170000</v>
      </c>
      <c r="B74" s="58" t="s">
        <v>67</v>
      </c>
      <c r="C74" s="57"/>
      <c r="D74" s="57"/>
      <c r="E74" s="57"/>
      <c r="F74" s="57"/>
      <c r="G74" s="57"/>
      <c r="H74" s="57">
        <f>I74+L74</f>
        <v>2887701.0199999996</v>
      </c>
      <c r="I74" s="57">
        <f>I76</f>
        <v>1989569.8199999998</v>
      </c>
      <c r="J74" s="57"/>
      <c r="K74" s="57"/>
      <c r="L74" s="57">
        <f>L76</f>
        <v>898131.2</v>
      </c>
      <c r="M74" s="57">
        <f>M76</f>
        <v>898131.2</v>
      </c>
      <c r="N74" s="57"/>
      <c r="O74" s="57">
        <f>C74+H74</f>
        <v>2887701.0199999996</v>
      </c>
    </row>
    <row r="75" spans="1:15" ht="12.75" customHeight="1" hidden="1">
      <c r="A75" s="2"/>
      <c r="B75" s="5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s="13" customFormat="1" ht="36" customHeight="1">
      <c r="A76" s="2">
        <v>170703</v>
      </c>
      <c r="B76" s="7" t="s">
        <v>54</v>
      </c>
      <c r="C76" s="24">
        <f>D76+G76</f>
        <v>0</v>
      </c>
      <c r="D76" s="24"/>
      <c r="E76" s="24"/>
      <c r="F76" s="24"/>
      <c r="G76" s="24"/>
      <c r="H76" s="24">
        <f>I76+L76</f>
        <v>2887701.0199999996</v>
      </c>
      <c r="I76" s="24">
        <f>1749458+431111.82-540000+349000</f>
        <v>1989569.8199999998</v>
      </c>
      <c r="J76" s="24"/>
      <c r="K76" s="24"/>
      <c r="L76" s="24">
        <f>598131.2+300000</f>
        <v>898131.2</v>
      </c>
      <c r="M76" s="24">
        <f>598131.2+300000</f>
        <v>898131.2</v>
      </c>
      <c r="N76" s="24"/>
      <c r="O76" s="24">
        <f>C76+H76</f>
        <v>2887701.0199999996</v>
      </c>
    </row>
    <row r="77" spans="1:15" ht="12.75" customHeight="1" hidden="1">
      <c r="A77" s="2"/>
      <c r="B77" s="7" t="s">
        <v>140</v>
      </c>
      <c r="C77" s="24"/>
      <c r="D77" s="24"/>
      <c r="E77" s="24"/>
      <c r="F77" s="24"/>
      <c r="G77" s="24"/>
      <c r="H77" s="24">
        <f>I77+L77</f>
        <v>0</v>
      </c>
      <c r="I77" s="24"/>
      <c r="J77" s="24"/>
      <c r="K77" s="24"/>
      <c r="L77" s="24"/>
      <c r="M77" s="24"/>
      <c r="N77" s="24"/>
      <c r="O77" s="24">
        <f>C77+H77</f>
        <v>0</v>
      </c>
    </row>
    <row r="78" spans="1:15" ht="15" customHeight="1" hidden="1">
      <c r="A78" s="2">
        <v>210000</v>
      </c>
      <c r="B78" s="7" t="s">
        <v>104</v>
      </c>
      <c r="C78" s="24">
        <f>C80</f>
        <v>0</v>
      </c>
      <c r="D78" s="24">
        <f>D80</f>
        <v>0</v>
      </c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>
        <f>O80</f>
        <v>0</v>
      </c>
    </row>
    <row r="79" spans="1:15" ht="41.25" customHeight="1" hidden="1">
      <c r="A79" s="2"/>
      <c r="B79" s="7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 s="13" customFormat="1" ht="12.75" customHeight="1" hidden="1">
      <c r="A80" s="2">
        <v>210105</v>
      </c>
      <c r="B80" s="7" t="s">
        <v>103</v>
      </c>
      <c r="C80" s="24">
        <f>D80+G80</f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>
        <f>C80+H80</f>
        <v>0</v>
      </c>
    </row>
    <row r="81" spans="1:15" ht="12.75" customHeight="1" hidden="1">
      <c r="A81" s="2"/>
      <c r="B81" s="5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54.75" customHeight="1" hidden="1">
      <c r="A82" s="59">
        <v>240000</v>
      </c>
      <c r="B82" s="12" t="s">
        <v>68</v>
      </c>
      <c r="C82" s="57"/>
      <c r="D82" s="57"/>
      <c r="E82" s="57"/>
      <c r="F82" s="57"/>
      <c r="G82" s="57"/>
      <c r="H82" s="57">
        <f>I82+M82</f>
        <v>673550.81</v>
      </c>
      <c r="I82" s="57">
        <f>I84+I85</f>
        <v>673550.81</v>
      </c>
      <c r="J82" s="57"/>
      <c r="K82" s="57">
        <f>K84+K85</f>
        <v>0</v>
      </c>
      <c r="L82" s="57"/>
      <c r="M82" s="57"/>
      <c r="N82" s="57"/>
      <c r="O82" s="57">
        <f>O84+O85</f>
        <v>673550.81</v>
      </c>
    </row>
    <row r="83" spans="1:15" ht="12.75" customHeight="1" hidden="1">
      <c r="A83" s="2"/>
      <c r="B83" s="5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8" customHeight="1">
      <c r="A84" s="2">
        <v>240600</v>
      </c>
      <c r="B84" s="69" t="s">
        <v>69</v>
      </c>
      <c r="C84" s="24">
        <f>D84+G84</f>
        <v>0</v>
      </c>
      <c r="D84" s="24"/>
      <c r="E84" s="24"/>
      <c r="F84" s="24"/>
      <c r="G84" s="24"/>
      <c r="H84" s="24">
        <f>I84+L84</f>
        <v>191622.53999999998</v>
      </c>
      <c r="I84" s="24">
        <f>100000+91622.54</f>
        <v>191622.53999999998</v>
      </c>
      <c r="J84" s="24"/>
      <c r="K84" s="24"/>
      <c r="L84" s="24"/>
      <c r="M84" s="24"/>
      <c r="N84" s="24"/>
      <c r="O84" s="24">
        <f>C84+H84</f>
        <v>191622.53999999998</v>
      </c>
    </row>
    <row r="85" spans="1:15" ht="12.75" customHeight="1">
      <c r="A85" s="2">
        <v>240900</v>
      </c>
      <c r="B85" s="72" t="s">
        <v>137</v>
      </c>
      <c r="C85" s="24">
        <f>D85+G85</f>
        <v>0</v>
      </c>
      <c r="D85" s="24"/>
      <c r="E85" s="24"/>
      <c r="F85" s="24"/>
      <c r="G85" s="24"/>
      <c r="H85" s="24">
        <f>I85+L85</f>
        <v>481928.27</v>
      </c>
      <c r="I85" s="24">
        <f>250000+231928.27</f>
        <v>481928.27</v>
      </c>
      <c r="J85" s="24"/>
      <c r="K85" s="24"/>
      <c r="L85" s="24">
        <v>0</v>
      </c>
      <c r="M85" s="24">
        <v>0</v>
      </c>
      <c r="N85" s="24"/>
      <c r="O85" s="24">
        <f>C85+H85</f>
        <v>481928.27</v>
      </c>
    </row>
    <row r="86" spans="1:15" ht="12.75" customHeight="1" hidden="1">
      <c r="A86" s="59">
        <v>250000</v>
      </c>
      <c r="B86" s="58" t="s">
        <v>70</v>
      </c>
      <c r="C86" s="57">
        <f aca="true" t="shared" si="6" ref="C86:M86">SUM(C88:C95)</f>
        <v>26000</v>
      </c>
      <c r="D86" s="57">
        <f t="shared" si="6"/>
        <v>50000</v>
      </c>
      <c r="E86" s="57">
        <f t="shared" si="6"/>
        <v>0</v>
      </c>
      <c r="F86" s="57">
        <f t="shared" si="6"/>
        <v>0</v>
      </c>
      <c r="G86" s="57">
        <f t="shared" si="6"/>
        <v>0</v>
      </c>
      <c r="H86" s="57">
        <f t="shared" si="6"/>
        <v>50000</v>
      </c>
      <c r="I86" s="57">
        <f t="shared" si="6"/>
        <v>0</v>
      </c>
      <c r="J86" s="57">
        <f t="shared" si="6"/>
        <v>0</v>
      </c>
      <c r="K86" s="57">
        <f t="shared" si="6"/>
        <v>0</v>
      </c>
      <c r="L86" s="57">
        <f t="shared" si="6"/>
        <v>50000</v>
      </c>
      <c r="M86" s="57">
        <f t="shared" si="6"/>
        <v>50000</v>
      </c>
      <c r="N86" s="57"/>
      <c r="O86" s="57">
        <f>SUM(O88:O95)</f>
        <v>76000</v>
      </c>
    </row>
    <row r="87" spans="1:15" ht="12.75" hidden="1">
      <c r="A87" s="2"/>
      <c r="B87" s="7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2.75" customHeight="1" hidden="1">
      <c r="A88" s="2">
        <v>250203</v>
      </c>
      <c r="B88" s="7" t="s">
        <v>110</v>
      </c>
      <c r="C88" s="24">
        <f>D88+G88</f>
        <v>0</v>
      </c>
      <c r="D88" s="24"/>
      <c r="E88" s="24"/>
      <c r="F88" s="24"/>
      <c r="G88" s="24"/>
      <c r="H88" s="24">
        <f>I88+L88</f>
        <v>0</v>
      </c>
      <c r="I88" s="24"/>
      <c r="J88" s="24"/>
      <c r="K88" s="24"/>
      <c r="L88" s="24"/>
      <c r="M88" s="24"/>
      <c r="N88" s="24"/>
      <c r="O88" s="24">
        <f>C88+H88</f>
        <v>0</v>
      </c>
    </row>
    <row r="89" spans="1:15" ht="14.25" customHeight="1" hidden="1">
      <c r="A89" s="2"/>
      <c r="B89" s="5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 ht="21" customHeight="1" hidden="1">
      <c r="A90" s="2">
        <v>250302</v>
      </c>
      <c r="B90" s="7" t="s">
        <v>57</v>
      </c>
      <c r="C90" s="24">
        <f>D90+G90</f>
        <v>0</v>
      </c>
      <c r="D90" s="24"/>
      <c r="E90" s="24"/>
      <c r="F90" s="24"/>
      <c r="G90" s="24"/>
      <c r="H90" s="24">
        <f>I90+L90</f>
        <v>0</v>
      </c>
      <c r="I90" s="24"/>
      <c r="J90" s="24"/>
      <c r="K90" s="24"/>
      <c r="L90" s="24"/>
      <c r="M90" s="24"/>
      <c r="N90" s="24"/>
      <c r="O90" s="24">
        <f>C90+H90</f>
        <v>0</v>
      </c>
    </row>
    <row r="91" spans="1:15" ht="12.75" hidden="1">
      <c r="A91" s="2"/>
      <c r="B91" s="7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1:15" ht="12.75" customHeight="1" hidden="1">
      <c r="A92" s="2"/>
      <c r="B92" s="7"/>
      <c r="C92" s="24"/>
      <c r="D92" s="24"/>
      <c r="E92" s="24"/>
      <c r="F92" s="24"/>
      <c r="G92" s="24"/>
      <c r="H92" s="24"/>
      <c r="I92" s="24"/>
      <c r="J92" s="32"/>
      <c r="K92" s="32"/>
      <c r="L92" s="32"/>
      <c r="M92" s="32"/>
      <c r="N92" s="32"/>
      <c r="O92" s="32"/>
    </row>
    <row r="93" spans="1:15" s="13" customFormat="1" ht="12.75" customHeight="1" hidden="1">
      <c r="A93" s="2">
        <v>250306</v>
      </c>
      <c r="B93" s="7" t="s">
        <v>100</v>
      </c>
      <c r="C93" s="24">
        <f>D93+G93</f>
        <v>0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>
        <f>C93+H93</f>
        <v>0</v>
      </c>
    </row>
    <row r="94" spans="1:15" ht="12.75" hidden="1">
      <c r="A94" s="2"/>
      <c r="B94" s="7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1:15" ht="12.75">
      <c r="A95" s="2">
        <v>250404</v>
      </c>
      <c r="B95" s="7" t="s">
        <v>105</v>
      </c>
      <c r="C95" s="24">
        <v>26000</v>
      </c>
      <c r="D95" s="24">
        <v>50000</v>
      </c>
      <c r="E95" s="24"/>
      <c r="F95" s="24"/>
      <c r="G95" s="24"/>
      <c r="H95" s="24">
        <f>I95+L95</f>
        <v>50000</v>
      </c>
      <c r="I95" s="24">
        <v>0</v>
      </c>
      <c r="J95" s="24"/>
      <c r="K95" s="24"/>
      <c r="L95" s="24">
        <v>50000</v>
      </c>
      <c r="M95" s="24">
        <v>50000</v>
      </c>
      <c r="N95" s="24"/>
      <c r="O95" s="24">
        <f>C95+H95</f>
        <v>76000</v>
      </c>
    </row>
    <row r="96" spans="1:15" ht="12.75">
      <c r="A96" s="2"/>
      <c r="B96" s="7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 s="13" customFormat="1" ht="12.75">
      <c r="A97" s="2"/>
      <c r="B97" s="7" t="s">
        <v>94</v>
      </c>
      <c r="C97" s="24">
        <f>C19+C23+C25+C35+C37+C39+C49+C59+C61+C72+C95</f>
        <v>14941462.41</v>
      </c>
      <c r="D97" s="24">
        <f>D19+D23+D25+D35+D37+D39+D49+D59+D61+D72+D95</f>
        <v>9751374</v>
      </c>
      <c r="E97" s="24">
        <f>E19+E23+E25+E59</f>
        <v>7638937</v>
      </c>
      <c r="F97" s="24">
        <f>F19+F23+F25+F35+F37+F39+F49+F59+F61+F72+F95</f>
        <v>1540630</v>
      </c>
      <c r="G97" s="24">
        <f>G17+G21+G29+G33+G41+G55+G65++G74+G78+G82+G86</f>
        <v>0</v>
      </c>
      <c r="H97" s="24">
        <f>H17+H21+H29+H33+H41+H55+H65++H74+H78+H82+H86+H63+H71</f>
        <v>15715455.520000001</v>
      </c>
      <c r="I97" s="24">
        <f>I17+I21+I29+I33+I41+I55+I65++I74+I78+I82+I86+I72</f>
        <v>3469120.63</v>
      </c>
      <c r="J97" s="24">
        <f>J17+J21+J29+J33+J41+J55+J65++J74+J78+J82+J86</f>
        <v>0</v>
      </c>
      <c r="K97" s="24">
        <f>K17+K21+K29+K33+K41+K55+K65++K74+K78+K82+K86</f>
        <v>0</v>
      </c>
      <c r="L97" s="24">
        <f>L17+L21+L29+L33+L41+L55+L65++L74+L78+L82+L86+L63+L85</f>
        <v>12246334.89</v>
      </c>
      <c r="M97" s="24">
        <f>M17+M21+M29+M33+M41+M55+M65++M74+M78+M82+M86+M63+M85</f>
        <v>12246334.89</v>
      </c>
      <c r="N97" s="24">
        <f>N17+N21+N29+N33+N41+N55+N65++N74+N78+N82+N86+N63+N85</f>
        <v>0</v>
      </c>
      <c r="O97" s="24">
        <f>O19+O23+O25+O35+O37+O39+O49+O59+O61+O67+O72+O76+O84+O85+O95+O64</f>
        <v>30656917.93</v>
      </c>
    </row>
    <row r="98" spans="1:15" ht="12.75" customHeight="1">
      <c r="A98" s="2"/>
      <c r="B98" s="5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1:15" ht="12.75" customHeight="1">
      <c r="A99" s="59">
        <v>300</v>
      </c>
      <c r="B99" s="12" t="s">
        <v>55</v>
      </c>
      <c r="C99" s="57">
        <f>C101</f>
        <v>12000</v>
      </c>
      <c r="D99" s="57"/>
      <c r="E99" s="57"/>
      <c r="F99" s="57"/>
      <c r="G99" s="57"/>
      <c r="H99" s="57">
        <f>H101</f>
        <v>0</v>
      </c>
      <c r="I99" s="57"/>
      <c r="J99" s="57"/>
      <c r="K99" s="57"/>
      <c r="L99" s="57"/>
      <c r="M99" s="57"/>
      <c r="N99" s="57"/>
      <c r="O99" s="57">
        <f>O101</f>
        <v>12000</v>
      </c>
    </row>
    <row r="100" spans="1:15" ht="12.75">
      <c r="A100" s="2"/>
      <c r="B100" s="5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 ht="21.75" customHeight="1">
      <c r="A101" s="2">
        <v>250102</v>
      </c>
      <c r="B101" s="5" t="s">
        <v>55</v>
      </c>
      <c r="C101" s="24">
        <v>12000</v>
      </c>
      <c r="D101" s="24">
        <v>10000</v>
      </c>
      <c r="E101" s="24"/>
      <c r="F101" s="24"/>
      <c r="G101" s="24"/>
      <c r="H101" s="24">
        <f>I101+L101</f>
        <v>0</v>
      </c>
      <c r="I101" s="24"/>
      <c r="J101" s="24"/>
      <c r="K101" s="24"/>
      <c r="L101" s="24"/>
      <c r="M101" s="24"/>
      <c r="N101" s="24"/>
      <c r="O101" s="24">
        <f>C101+H101</f>
        <v>12000</v>
      </c>
    </row>
    <row r="102" spans="1:15" ht="12.75">
      <c r="A102" s="5"/>
      <c r="B102" s="5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34"/>
    </row>
    <row r="103" spans="1:15" ht="12.75">
      <c r="A103" s="12"/>
      <c r="B103" s="12" t="s">
        <v>56</v>
      </c>
      <c r="C103" s="35">
        <f aca="true" t="shared" si="7" ref="C103:O103">C97+C99</f>
        <v>14953462.41</v>
      </c>
      <c r="D103" s="35">
        <f t="shared" si="7"/>
        <v>9751374</v>
      </c>
      <c r="E103" s="35">
        <f t="shared" si="7"/>
        <v>7638937</v>
      </c>
      <c r="F103" s="35">
        <f t="shared" si="7"/>
        <v>1540630</v>
      </c>
      <c r="G103" s="35">
        <f t="shared" si="7"/>
        <v>0</v>
      </c>
      <c r="H103" s="35">
        <f t="shared" si="7"/>
        <v>15715455.520000001</v>
      </c>
      <c r="I103" s="35">
        <f t="shared" si="7"/>
        <v>3469120.63</v>
      </c>
      <c r="J103" s="35">
        <f t="shared" si="7"/>
        <v>0</v>
      </c>
      <c r="K103" s="35">
        <f t="shared" si="7"/>
        <v>0</v>
      </c>
      <c r="L103" s="35">
        <f t="shared" si="7"/>
        <v>12246334.89</v>
      </c>
      <c r="M103" s="35">
        <f t="shared" si="7"/>
        <v>12246334.89</v>
      </c>
      <c r="N103" s="35">
        <f t="shared" si="7"/>
        <v>0</v>
      </c>
      <c r="O103" s="35">
        <f t="shared" si="7"/>
        <v>30668917.93</v>
      </c>
    </row>
    <row r="104" spans="3:15" ht="67.5" customHeight="1">
      <c r="C104" s="29" t="s">
        <v>139</v>
      </c>
      <c r="H104" s="1"/>
      <c r="L104" s="29" t="s">
        <v>118</v>
      </c>
      <c r="O104" s="29"/>
    </row>
  </sheetData>
  <mergeCells count="16">
    <mergeCell ref="A4:N4"/>
    <mergeCell ref="A5:N5"/>
    <mergeCell ref="A7:A9"/>
    <mergeCell ref="B7:B9"/>
    <mergeCell ref="C7:G7"/>
    <mergeCell ref="H7:N7"/>
    <mergeCell ref="O7:O10"/>
    <mergeCell ref="C8:C10"/>
    <mergeCell ref="D8:D10"/>
    <mergeCell ref="E8:F9"/>
    <mergeCell ref="H8:H10"/>
    <mergeCell ref="I8:I10"/>
    <mergeCell ref="J8:K9"/>
    <mergeCell ref="L8:L10"/>
    <mergeCell ref="M8:N8"/>
    <mergeCell ref="M9:M10"/>
  </mergeCells>
  <printOptions/>
  <pageMargins left="0.35433070866141736" right="0.2362204724409449" top="0.11811023622047245" bottom="0.11811023622047245" header="0.2755905511811024" footer="0.2362204724409449"/>
  <pageSetup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8"/>
  <sheetViews>
    <sheetView tabSelected="1" view="pageBreakPreview" zoomScale="70" zoomScaleNormal="85" zoomScaleSheetLayoutView="70" workbookViewId="0" topLeftCell="B99">
      <selection activeCell="D62" sqref="D62"/>
    </sheetView>
  </sheetViews>
  <sheetFormatPr defaultColWidth="9.00390625" defaultRowHeight="12.75"/>
  <cols>
    <col min="1" max="1" width="10.125" style="63" hidden="1" customWidth="1"/>
    <col min="2" max="2" width="18.75390625" style="236" customWidth="1"/>
    <col min="3" max="3" width="32.375" style="236" customWidth="1"/>
    <col min="4" max="4" width="94.875" style="237" customWidth="1"/>
    <col min="5" max="5" width="15.875" style="241" customWidth="1"/>
    <col min="6" max="6" width="15.25390625" style="63" customWidth="1"/>
    <col min="7" max="7" width="16.25390625" style="63" customWidth="1"/>
    <col min="8" max="8" width="15.875" style="238" customWidth="1"/>
    <col min="9" max="10" width="0" style="63" hidden="1" customWidth="1"/>
    <col min="11" max="11" width="1.625" style="63" hidden="1" customWidth="1"/>
    <col min="12" max="16384" width="9.125" style="63" customWidth="1"/>
  </cols>
  <sheetData>
    <row r="1" spans="5:9" ht="15">
      <c r="E1" s="63"/>
      <c r="F1" s="63" t="s">
        <v>174</v>
      </c>
      <c r="I1" s="238"/>
    </row>
    <row r="2" spans="5:10" ht="15">
      <c r="E2" s="239"/>
      <c r="F2" s="239" t="s">
        <v>451</v>
      </c>
      <c r="I2" s="239"/>
      <c r="J2" s="240"/>
    </row>
    <row r="3" spans="5:10" ht="15">
      <c r="E3" s="239"/>
      <c r="F3" s="239" t="s">
        <v>178</v>
      </c>
      <c r="G3" s="63" t="s">
        <v>452</v>
      </c>
      <c r="I3" s="239"/>
      <c r="J3" s="240"/>
    </row>
    <row r="4" spans="1:9" ht="15">
      <c r="A4" s="283" t="s">
        <v>90</v>
      </c>
      <c r="B4" s="283"/>
      <c r="C4" s="283"/>
      <c r="D4" s="283"/>
      <c r="E4" s="283"/>
      <c r="F4" s="283"/>
      <c r="G4" s="283"/>
      <c r="H4" s="283"/>
      <c r="I4" s="283"/>
    </row>
    <row r="5" spans="1:9" ht="15">
      <c r="A5" s="283" t="s">
        <v>345</v>
      </c>
      <c r="B5" s="283"/>
      <c r="C5" s="283"/>
      <c r="D5" s="283"/>
      <c r="E5" s="283"/>
      <c r="F5" s="283"/>
      <c r="G5" s="283"/>
      <c r="H5" s="283"/>
      <c r="I5" s="283"/>
    </row>
    <row r="6" spans="1:9" ht="15">
      <c r="A6" s="283" t="s">
        <v>91</v>
      </c>
      <c r="B6" s="283"/>
      <c r="C6" s="283"/>
      <c r="D6" s="283"/>
      <c r="E6" s="283"/>
      <c r="F6" s="283"/>
      <c r="G6" s="283"/>
      <c r="H6" s="283"/>
      <c r="I6" s="283"/>
    </row>
    <row r="7" ht="15" customHeight="1" hidden="1"/>
    <row r="8" spans="1:11" ht="75" customHeight="1">
      <c r="A8" s="225" t="s">
        <v>92</v>
      </c>
      <c r="B8" s="225" t="s">
        <v>251</v>
      </c>
      <c r="C8" s="225" t="s">
        <v>148</v>
      </c>
      <c r="D8" s="284" t="s">
        <v>149</v>
      </c>
      <c r="E8" s="261" t="s">
        <v>108</v>
      </c>
      <c r="F8" s="284" t="s">
        <v>128</v>
      </c>
      <c r="G8" s="284" t="s">
        <v>109</v>
      </c>
      <c r="H8" s="263" t="s">
        <v>150</v>
      </c>
      <c r="I8" s="225" t="s">
        <v>124</v>
      </c>
      <c r="J8" s="43" t="s">
        <v>125</v>
      </c>
      <c r="K8" s="225" t="s">
        <v>93</v>
      </c>
    </row>
    <row r="9" spans="1:11" ht="76.5" customHeight="1">
      <c r="A9" s="225"/>
      <c r="B9" s="225" t="s">
        <v>252</v>
      </c>
      <c r="C9" s="242" t="s">
        <v>143</v>
      </c>
      <c r="D9" s="285"/>
      <c r="E9" s="262"/>
      <c r="F9" s="285"/>
      <c r="G9" s="285"/>
      <c r="H9" s="264"/>
      <c r="I9" s="225"/>
      <c r="J9" s="43"/>
      <c r="K9" s="225"/>
    </row>
    <row r="10" spans="1:11" ht="15.75" customHeight="1">
      <c r="A10" s="225"/>
      <c r="B10" s="243" t="s">
        <v>253</v>
      </c>
      <c r="C10" s="244" t="s">
        <v>39</v>
      </c>
      <c r="D10" s="226"/>
      <c r="E10" s="245">
        <f>SUM(E12:E173,)</f>
        <v>12196334.890000002</v>
      </c>
      <c r="F10" s="245">
        <f>SUM(F11:F175,)</f>
        <v>0</v>
      </c>
      <c r="G10" s="245">
        <f>SUM(G11:G175,)</f>
        <v>0</v>
      </c>
      <c r="H10" s="245">
        <f>SUM(H12:H173)</f>
        <v>12246334.890000002</v>
      </c>
      <c r="I10" s="225"/>
      <c r="J10" s="43"/>
      <c r="K10" s="225"/>
    </row>
    <row r="11" spans="1:11" ht="39.75" customHeight="1" hidden="1">
      <c r="A11" s="225"/>
      <c r="B11" s="225"/>
      <c r="C11" s="225"/>
      <c r="D11" s="225"/>
      <c r="E11" s="62"/>
      <c r="F11" s="225"/>
      <c r="G11" s="225"/>
      <c r="H11" s="43"/>
      <c r="I11" s="225"/>
      <c r="J11" s="43"/>
      <c r="K11" s="225"/>
    </row>
    <row r="12" spans="1:11" s="229" customFormat="1" ht="15.75">
      <c r="A12" s="226"/>
      <c r="B12" s="225">
        <v>150101</v>
      </c>
      <c r="C12" s="235" t="s">
        <v>62</v>
      </c>
      <c r="D12" s="61" t="s">
        <v>346</v>
      </c>
      <c r="E12" s="227">
        <v>224997</v>
      </c>
      <c r="F12" s="227"/>
      <c r="G12" s="227"/>
      <c r="H12" s="228">
        <v>224997</v>
      </c>
      <c r="I12" s="226"/>
      <c r="J12" s="78"/>
      <c r="K12" s="226"/>
    </row>
    <row r="13" spans="1:11" s="229" customFormat="1" ht="15.75">
      <c r="A13" s="226"/>
      <c r="B13" s="225">
        <v>150101</v>
      </c>
      <c r="C13" s="235" t="s">
        <v>62</v>
      </c>
      <c r="D13" s="61" t="s">
        <v>347</v>
      </c>
      <c r="E13" s="227">
        <v>89831</v>
      </c>
      <c r="F13" s="227"/>
      <c r="G13" s="227"/>
      <c r="H13" s="228">
        <v>89831</v>
      </c>
      <c r="I13" s="226"/>
      <c r="J13" s="78"/>
      <c r="K13" s="226"/>
    </row>
    <row r="14" spans="1:11" s="229" customFormat="1" ht="73.5" customHeight="1">
      <c r="A14" s="226"/>
      <c r="B14" s="225">
        <v>180409</v>
      </c>
      <c r="C14" s="230" t="s">
        <v>313</v>
      </c>
      <c r="D14" s="61" t="s">
        <v>324</v>
      </c>
      <c r="E14" s="227">
        <v>589518</v>
      </c>
      <c r="F14" s="227"/>
      <c r="G14" s="227"/>
      <c r="H14" s="228">
        <v>589518</v>
      </c>
      <c r="I14" s="226"/>
      <c r="J14" s="78"/>
      <c r="K14" s="226"/>
    </row>
    <row r="15" spans="1:11" s="229" customFormat="1" ht="15.75">
      <c r="A15" s="226"/>
      <c r="B15" s="225">
        <v>150101</v>
      </c>
      <c r="C15" s="235" t="s">
        <v>62</v>
      </c>
      <c r="D15" s="61" t="s">
        <v>348</v>
      </c>
      <c r="E15" s="227">
        <v>199450</v>
      </c>
      <c r="F15" s="227"/>
      <c r="G15" s="227"/>
      <c r="H15" s="228">
        <v>199450</v>
      </c>
      <c r="I15" s="226"/>
      <c r="J15" s="78"/>
      <c r="K15" s="226"/>
    </row>
    <row r="16" spans="1:11" s="229" customFormat="1" ht="15.75">
      <c r="A16" s="226"/>
      <c r="B16" s="225">
        <v>150101</v>
      </c>
      <c r="C16" s="235" t="s">
        <v>62</v>
      </c>
      <c r="D16" s="61" t="s">
        <v>349</v>
      </c>
      <c r="E16" s="227">
        <v>46835</v>
      </c>
      <c r="F16" s="227"/>
      <c r="G16" s="227"/>
      <c r="H16" s="228">
        <v>46835</v>
      </c>
      <c r="I16" s="226"/>
      <c r="J16" s="78"/>
      <c r="K16" s="226"/>
    </row>
    <row r="17" spans="1:11" s="229" customFormat="1" ht="15.75">
      <c r="A17" s="226"/>
      <c r="B17" s="225">
        <v>150101</v>
      </c>
      <c r="C17" s="235" t="s">
        <v>62</v>
      </c>
      <c r="D17" s="61" t="s">
        <v>350</v>
      </c>
      <c r="E17" s="227">
        <v>51017</v>
      </c>
      <c r="F17" s="227"/>
      <c r="G17" s="227"/>
      <c r="H17" s="228">
        <v>51017</v>
      </c>
      <c r="I17" s="226"/>
      <c r="J17" s="78"/>
      <c r="K17" s="226"/>
    </row>
    <row r="18" spans="1:11" s="229" customFormat="1" ht="15.75">
      <c r="A18" s="226"/>
      <c r="B18" s="225">
        <v>150101</v>
      </c>
      <c r="C18" s="235" t="s">
        <v>62</v>
      </c>
      <c r="D18" s="61" t="s">
        <v>351</v>
      </c>
      <c r="E18" s="227">
        <v>6000</v>
      </c>
      <c r="F18" s="227"/>
      <c r="G18" s="227"/>
      <c r="H18" s="228">
        <v>6000</v>
      </c>
      <c r="I18" s="226"/>
      <c r="J18" s="78"/>
      <c r="K18" s="226"/>
    </row>
    <row r="19" spans="1:11" s="229" customFormat="1" ht="15.75">
      <c r="A19" s="226"/>
      <c r="B19" s="225">
        <v>150101</v>
      </c>
      <c r="C19" s="235" t="s">
        <v>62</v>
      </c>
      <c r="D19" s="61" t="s">
        <v>352</v>
      </c>
      <c r="E19" s="227">
        <v>785</v>
      </c>
      <c r="F19" s="227"/>
      <c r="G19" s="227"/>
      <c r="H19" s="228">
        <v>785</v>
      </c>
      <c r="I19" s="226"/>
      <c r="J19" s="78"/>
      <c r="K19" s="226"/>
    </row>
    <row r="20" spans="1:11" s="229" customFormat="1" ht="15.75">
      <c r="A20" s="226"/>
      <c r="B20" s="225">
        <v>150101</v>
      </c>
      <c r="C20" s="235" t="s">
        <v>62</v>
      </c>
      <c r="D20" s="61" t="s">
        <v>353</v>
      </c>
      <c r="E20" s="227">
        <v>6000</v>
      </c>
      <c r="F20" s="227"/>
      <c r="G20" s="227"/>
      <c r="H20" s="228">
        <v>6000</v>
      </c>
      <c r="I20" s="226"/>
      <c r="J20" s="78"/>
      <c r="K20" s="226"/>
    </row>
    <row r="21" spans="1:11" s="229" customFormat="1" ht="30">
      <c r="A21" s="226"/>
      <c r="B21" s="225">
        <v>150101</v>
      </c>
      <c r="C21" s="235" t="s">
        <v>62</v>
      </c>
      <c r="D21" s="61" t="s">
        <v>354</v>
      </c>
      <c r="E21" s="227">
        <v>785</v>
      </c>
      <c r="F21" s="227"/>
      <c r="G21" s="227"/>
      <c r="H21" s="228">
        <v>785</v>
      </c>
      <c r="I21" s="226"/>
      <c r="J21" s="78"/>
      <c r="K21" s="226"/>
    </row>
    <row r="22" spans="1:11" s="229" customFormat="1" ht="15.75">
      <c r="A22" s="226"/>
      <c r="B22" s="225">
        <v>150101</v>
      </c>
      <c r="C22" s="235" t="s">
        <v>62</v>
      </c>
      <c r="D22" s="61" t="s">
        <v>314</v>
      </c>
      <c r="E22" s="227">
        <v>100000</v>
      </c>
      <c r="F22" s="227"/>
      <c r="G22" s="227"/>
      <c r="H22" s="228">
        <v>100000</v>
      </c>
      <c r="I22" s="226"/>
      <c r="J22" s="78"/>
      <c r="K22" s="226"/>
    </row>
    <row r="23" spans="1:11" s="229" customFormat="1" ht="15.75">
      <c r="A23" s="226"/>
      <c r="B23" s="225">
        <v>150101</v>
      </c>
      <c r="C23" s="235" t="s">
        <v>62</v>
      </c>
      <c r="D23" s="61" t="s">
        <v>315</v>
      </c>
      <c r="E23" s="227">
        <v>5000</v>
      </c>
      <c r="F23" s="227"/>
      <c r="G23" s="227"/>
      <c r="H23" s="228">
        <v>5000</v>
      </c>
      <c r="I23" s="226"/>
      <c r="J23" s="78"/>
      <c r="K23" s="226"/>
    </row>
    <row r="24" spans="1:11" s="229" customFormat="1" ht="16.5" customHeight="1">
      <c r="A24" s="226"/>
      <c r="B24" s="225">
        <v>150101</v>
      </c>
      <c r="C24" s="235" t="s">
        <v>62</v>
      </c>
      <c r="D24" s="61" t="s">
        <v>316</v>
      </c>
      <c r="E24" s="227">
        <v>785</v>
      </c>
      <c r="F24" s="227"/>
      <c r="G24" s="227"/>
      <c r="H24" s="228">
        <v>785</v>
      </c>
      <c r="I24" s="226"/>
      <c r="J24" s="78"/>
      <c r="K24" s="226"/>
    </row>
    <row r="25" spans="1:11" ht="15">
      <c r="A25" s="82" t="s">
        <v>99</v>
      </c>
      <c r="B25" s="225">
        <v>150101</v>
      </c>
      <c r="C25" s="235" t="s">
        <v>62</v>
      </c>
      <c r="D25" s="61" t="s">
        <v>355</v>
      </c>
      <c r="E25" s="43">
        <v>50000</v>
      </c>
      <c r="F25" s="246"/>
      <c r="G25" s="43"/>
      <c r="H25" s="43">
        <v>50000</v>
      </c>
      <c r="I25" s="62"/>
      <c r="J25" s="43"/>
      <c r="K25" s="62">
        <f aca="true" t="shared" si="0" ref="K25:K48">SUM(A25:J25)</f>
        <v>250101</v>
      </c>
    </row>
    <row r="26" spans="1:11" ht="15">
      <c r="A26" s="82" t="s">
        <v>99</v>
      </c>
      <c r="B26" s="225">
        <v>150101</v>
      </c>
      <c r="C26" s="235" t="s">
        <v>62</v>
      </c>
      <c r="D26" s="61" t="s">
        <v>356</v>
      </c>
      <c r="E26" s="43">
        <v>5000</v>
      </c>
      <c r="F26" s="246"/>
      <c r="G26" s="43"/>
      <c r="H26" s="43">
        <v>5000</v>
      </c>
      <c r="I26" s="62"/>
      <c r="J26" s="43"/>
      <c r="K26" s="62">
        <f t="shared" si="0"/>
        <v>160101</v>
      </c>
    </row>
    <row r="27" spans="1:11" ht="15">
      <c r="A27" s="82" t="s">
        <v>99</v>
      </c>
      <c r="B27" s="225">
        <v>150101</v>
      </c>
      <c r="C27" s="235" t="s">
        <v>62</v>
      </c>
      <c r="D27" s="61" t="s">
        <v>357</v>
      </c>
      <c r="E27" s="43">
        <v>785</v>
      </c>
      <c r="F27" s="246"/>
      <c r="G27" s="43"/>
      <c r="H27" s="43">
        <v>785</v>
      </c>
      <c r="I27" s="62"/>
      <c r="J27" s="43"/>
      <c r="K27" s="62">
        <f t="shared" si="0"/>
        <v>151671</v>
      </c>
    </row>
    <row r="28" spans="1:11" ht="15">
      <c r="A28" s="82" t="s">
        <v>99</v>
      </c>
      <c r="B28" s="225">
        <v>150101</v>
      </c>
      <c r="C28" s="235" t="s">
        <v>62</v>
      </c>
      <c r="D28" s="61" t="s">
        <v>358</v>
      </c>
      <c r="E28" s="43">
        <v>150000</v>
      </c>
      <c r="F28" s="246"/>
      <c r="G28" s="43"/>
      <c r="H28" s="43">
        <v>150000</v>
      </c>
      <c r="I28" s="62"/>
      <c r="J28" s="43">
        <v>334.9</v>
      </c>
      <c r="K28" s="62">
        <f t="shared" si="0"/>
        <v>450435.9</v>
      </c>
    </row>
    <row r="29" spans="1:11" ht="15">
      <c r="A29" s="82" t="s">
        <v>99</v>
      </c>
      <c r="B29" s="225">
        <v>150101</v>
      </c>
      <c r="C29" s="235" t="s">
        <v>62</v>
      </c>
      <c r="D29" s="61" t="s">
        <v>359</v>
      </c>
      <c r="E29" s="43">
        <v>8000</v>
      </c>
      <c r="F29" s="246"/>
      <c r="G29" s="43"/>
      <c r="H29" s="43">
        <v>8000</v>
      </c>
      <c r="I29" s="62"/>
      <c r="J29" s="43"/>
      <c r="K29" s="62">
        <f t="shared" si="0"/>
        <v>166101</v>
      </c>
    </row>
    <row r="30" spans="1:11" ht="15">
      <c r="A30" s="82" t="s">
        <v>99</v>
      </c>
      <c r="B30" s="225">
        <v>150101</v>
      </c>
      <c r="C30" s="235" t="s">
        <v>62</v>
      </c>
      <c r="D30" s="61" t="s">
        <v>360</v>
      </c>
      <c r="E30" s="43">
        <v>785</v>
      </c>
      <c r="F30" s="246"/>
      <c r="G30" s="43"/>
      <c r="H30" s="43">
        <v>785</v>
      </c>
      <c r="I30" s="62"/>
      <c r="J30" s="43"/>
      <c r="K30" s="62">
        <f t="shared" si="0"/>
        <v>151671</v>
      </c>
    </row>
    <row r="31" spans="1:11" ht="15">
      <c r="A31" s="82" t="s">
        <v>99</v>
      </c>
      <c r="B31" s="225">
        <v>150101</v>
      </c>
      <c r="C31" s="235" t="s">
        <v>62</v>
      </c>
      <c r="D31" s="61" t="s">
        <v>361</v>
      </c>
      <c r="E31" s="43">
        <v>100000</v>
      </c>
      <c r="F31" s="246"/>
      <c r="G31" s="43"/>
      <c r="H31" s="43">
        <v>100000</v>
      </c>
      <c r="I31" s="62"/>
      <c r="J31" s="43"/>
      <c r="K31" s="62">
        <f t="shared" si="0"/>
        <v>350101</v>
      </c>
    </row>
    <row r="32" spans="1:11" ht="15">
      <c r="A32" s="82" t="s">
        <v>99</v>
      </c>
      <c r="B32" s="225">
        <v>150101</v>
      </c>
      <c r="C32" s="235" t="s">
        <v>62</v>
      </c>
      <c r="D32" s="61" t="s">
        <v>362</v>
      </c>
      <c r="E32" s="43">
        <v>10000</v>
      </c>
      <c r="F32" s="62"/>
      <c r="G32" s="62"/>
      <c r="H32" s="43">
        <v>10000</v>
      </c>
      <c r="I32" s="62"/>
      <c r="J32" s="43"/>
      <c r="K32" s="62">
        <f t="shared" si="0"/>
        <v>170101</v>
      </c>
    </row>
    <row r="33" spans="1:11" ht="15" customHeight="1">
      <c r="A33" s="82" t="s">
        <v>99</v>
      </c>
      <c r="B33" s="225">
        <v>150101</v>
      </c>
      <c r="C33" s="235" t="s">
        <v>62</v>
      </c>
      <c r="D33" s="61" t="s">
        <v>363</v>
      </c>
      <c r="E33" s="43">
        <v>785</v>
      </c>
      <c r="F33" s="62"/>
      <c r="G33" s="62"/>
      <c r="H33" s="43">
        <v>785</v>
      </c>
      <c r="I33" s="62"/>
      <c r="J33" s="43"/>
      <c r="K33" s="62">
        <f t="shared" si="0"/>
        <v>151671</v>
      </c>
    </row>
    <row r="34" spans="1:11" ht="15">
      <c r="A34" s="82" t="s">
        <v>99</v>
      </c>
      <c r="B34" s="225">
        <v>150101</v>
      </c>
      <c r="C34" s="235" t="s">
        <v>62</v>
      </c>
      <c r="D34" s="61" t="s">
        <v>364</v>
      </c>
      <c r="E34" s="43">
        <v>50000</v>
      </c>
      <c r="F34" s="62"/>
      <c r="G34" s="62"/>
      <c r="H34" s="43">
        <v>50000</v>
      </c>
      <c r="I34" s="62"/>
      <c r="J34" s="43"/>
      <c r="K34" s="62">
        <f t="shared" si="0"/>
        <v>250101</v>
      </c>
    </row>
    <row r="35" spans="1:11" ht="18" customHeight="1">
      <c r="A35" s="82" t="s">
        <v>99</v>
      </c>
      <c r="B35" s="225">
        <v>150101</v>
      </c>
      <c r="C35" s="235" t="s">
        <v>62</v>
      </c>
      <c r="D35" s="61" t="s">
        <v>365</v>
      </c>
      <c r="E35" s="43">
        <v>3000</v>
      </c>
      <c r="F35" s="62"/>
      <c r="G35" s="62"/>
      <c r="H35" s="43">
        <v>3000</v>
      </c>
      <c r="I35" s="62"/>
      <c r="J35" s="43"/>
      <c r="K35" s="62">
        <f t="shared" si="0"/>
        <v>156101</v>
      </c>
    </row>
    <row r="36" spans="1:11" ht="15">
      <c r="A36" s="82" t="s">
        <v>99</v>
      </c>
      <c r="B36" s="225">
        <v>150101</v>
      </c>
      <c r="C36" s="235" t="s">
        <v>62</v>
      </c>
      <c r="D36" s="61" t="s">
        <v>366</v>
      </c>
      <c r="E36" s="43">
        <v>50000</v>
      </c>
      <c r="F36" s="62"/>
      <c r="G36" s="62"/>
      <c r="H36" s="43">
        <v>50000</v>
      </c>
      <c r="I36" s="62"/>
      <c r="J36" s="43"/>
      <c r="K36" s="62">
        <f t="shared" si="0"/>
        <v>250101</v>
      </c>
    </row>
    <row r="37" spans="1:11" ht="15">
      <c r="A37" s="82" t="s">
        <v>99</v>
      </c>
      <c r="B37" s="225">
        <v>150101</v>
      </c>
      <c r="C37" s="235" t="s">
        <v>62</v>
      </c>
      <c r="D37" s="61" t="s">
        <v>367</v>
      </c>
      <c r="E37" s="43">
        <v>5000</v>
      </c>
      <c r="F37" s="62"/>
      <c r="G37" s="62"/>
      <c r="H37" s="43">
        <v>5000</v>
      </c>
      <c r="I37" s="62"/>
      <c r="J37" s="43"/>
      <c r="K37" s="62">
        <f t="shared" si="0"/>
        <v>160101</v>
      </c>
    </row>
    <row r="38" spans="1:11" ht="15">
      <c r="A38" s="82" t="s">
        <v>99</v>
      </c>
      <c r="B38" s="225">
        <v>150101</v>
      </c>
      <c r="C38" s="235" t="s">
        <v>62</v>
      </c>
      <c r="D38" s="61" t="s">
        <v>368</v>
      </c>
      <c r="E38" s="43">
        <v>50000</v>
      </c>
      <c r="F38" s="62"/>
      <c r="G38" s="62"/>
      <c r="H38" s="43">
        <v>50000</v>
      </c>
      <c r="I38" s="62"/>
      <c r="J38" s="43"/>
      <c r="K38" s="62">
        <f t="shared" si="0"/>
        <v>250101</v>
      </c>
    </row>
    <row r="39" spans="1:11" ht="15">
      <c r="A39" s="82" t="s">
        <v>99</v>
      </c>
      <c r="B39" s="225">
        <v>150101</v>
      </c>
      <c r="C39" s="235" t="s">
        <v>62</v>
      </c>
      <c r="D39" s="61" t="s">
        <v>369</v>
      </c>
      <c r="E39" s="43">
        <v>5000</v>
      </c>
      <c r="F39" s="62"/>
      <c r="G39" s="62"/>
      <c r="H39" s="43">
        <v>5000</v>
      </c>
      <c r="I39" s="62"/>
      <c r="J39" s="43"/>
      <c r="K39" s="62">
        <f t="shared" si="0"/>
        <v>160101</v>
      </c>
    </row>
    <row r="40" spans="1:11" ht="15">
      <c r="A40" s="82" t="s">
        <v>99</v>
      </c>
      <c r="B40" s="225">
        <v>150101</v>
      </c>
      <c r="C40" s="235" t="s">
        <v>62</v>
      </c>
      <c r="D40" s="61" t="s">
        <v>370</v>
      </c>
      <c r="E40" s="43">
        <v>785</v>
      </c>
      <c r="F40" s="62"/>
      <c r="G40" s="62"/>
      <c r="H40" s="43">
        <v>785</v>
      </c>
      <c r="I40" s="62"/>
      <c r="J40" s="43"/>
      <c r="K40" s="62">
        <f t="shared" si="0"/>
        <v>151671</v>
      </c>
    </row>
    <row r="41" spans="1:11" ht="15">
      <c r="A41" s="82" t="s">
        <v>99</v>
      </c>
      <c r="B41" s="225">
        <v>150101</v>
      </c>
      <c r="C41" s="235" t="s">
        <v>62</v>
      </c>
      <c r="D41" s="61" t="s">
        <v>371</v>
      </c>
      <c r="E41" s="43">
        <v>100000</v>
      </c>
      <c r="F41" s="62"/>
      <c r="G41" s="62"/>
      <c r="H41" s="43">
        <v>100000</v>
      </c>
      <c r="I41" s="62"/>
      <c r="J41" s="43"/>
      <c r="K41" s="62">
        <f t="shared" si="0"/>
        <v>350101</v>
      </c>
    </row>
    <row r="42" spans="1:11" ht="15">
      <c r="A42" s="82" t="s">
        <v>99</v>
      </c>
      <c r="B42" s="225">
        <v>150101</v>
      </c>
      <c r="C42" s="235" t="s">
        <v>62</v>
      </c>
      <c r="D42" s="61" t="s">
        <v>372</v>
      </c>
      <c r="E42" s="43">
        <v>8000</v>
      </c>
      <c r="F42" s="62"/>
      <c r="G42" s="62"/>
      <c r="H42" s="43">
        <v>8000</v>
      </c>
      <c r="I42" s="62"/>
      <c r="J42" s="43"/>
      <c r="K42" s="62">
        <f t="shared" si="0"/>
        <v>166101</v>
      </c>
    </row>
    <row r="43" spans="1:11" ht="15">
      <c r="A43" s="82" t="s">
        <v>99</v>
      </c>
      <c r="B43" s="225">
        <v>150101</v>
      </c>
      <c r="C43" s="235" t="s">
        <v>62</v>
      </c>
      <c r="D43" s="61" t="s">
        <v>373</v>
      </c>
      <c r="E43" s="43">
        <v>785</v>
      </c>
      <c r="F43" s="62"/>
      <c r="G43" s="62"/>
      <c r="H43" s="43">
        <v>785</v>
      </c>
      <c r="I43" s="62"/>
      <c r="J43" s="43"/>
      <c r="K43" s="62">
        <f t="shared" si="0"/>
        <v>151671</v>
      </c>
    </row>
    <row r="44" spans="1:11" ht="30" hidden="1">
      <c r="A44" s="82" t="s">
        <v>99</v>
      </c>
      <c r="B44" s="225">
        <v>150101</v>
      </c>
      <c r="C44" s="235" t="s">
        <v>62</v>
      </c>
      <c r="D44" s="61" t="s">
        <v>374</v>
      </c>
      <c r="E44" s="43">
        <v>0</v>
      </c>
      <c r="F44" s="62"/>
      <c r="G44" s="62"/>
      <c r="H44" s="43">
        <v>0</v>
      </c>
      <c r="I44" s="62"/>
      <c r="J44" s="43"/>
      <c r="K44" s="62">
        <f t="shared" si="0"/>
        <v>150101</v>
      </c>
    </row>
    <row r="45" spans="1:11" ht="30">
      <c r="A45" s="82" t="s">
        <v>99</v>
      </c>
      <c r="B45" s="247" t="s">
        <v>254</v>
      </c>
      <c r="C45" s="235" t="s">
        <v>62</v>
      </c>
      <c r="D45" s="61" t="s">
        <v>375</v>
      </c>
      <c r="E45" s="43">
        <v>7000</v>
      </c>
      <c r="F45" s="62"/>
      <c r="G45" s="62"/>
      <c r="H45" s="43">
        <v>7000</v>
      </c>
      <c r="I45" s="62"/>
      <c r="J45" s="43"/>
      <c r="K45" s="62">
        <f t="shared" si="0"/>
        <v>14000</v>
      </c>
    </row>
    <row r="46" spans="1:11" ht="30">
      <c r="A46" s="82" t="s">
        <v>99</v>
      </c>
      <c r="B46" s="225">
        <v>150101</v>
      </c>
      <c r="C46" s="235" t="s">
        <v>62</v>
      </c>
      <c r="D46" s="61" t="s">
        <v>376</v>
      </c>
      <c r="E46" s="43">
        <v>785</v>
      </c>
      <c r="F46" s="62"/>
      <c r="G46" s="62"/>
      <c r="H46" s="43">
        <v>785</v>
      </c>
      <c r="I46" s="248"/>
      <c r="J46" s="248"/>
      <c r="K46" s="248">
        <f t="shared" si="0"/>
        <v>151671</v>
      </c>
    </row>
    <row r="47" spans="1:11" ht="15">
      <c r="A47" s="82" t="s">
        <v>99</v>
      </c>
      <c r="B47" s="247" t="s">
        <v>254</v>
      </c>
      <c r="C47" s="235" t="s">
        <v>62</v>
      </c>
      <c r="D47" s="61" t="s">
        <v>455</v>
      </c>
      <c r="E47" s="43">
        <v>97000</v>
      </c>
      <c r="F47" s="62"/>
      <c r="G47" s="62"/>
      <c r="H47" s="43">
        <v>97000</v>
      </c>
      <c r="I47" s="62"/>
      <c r="J47" s="43"/>
      <c r="K47" s="62">
        <f t="shared" si="0"/>
        <v>194000</v>
      </c>
    </row>
    <row r="48" spans="1:11" ht="15">
      <c r="A48" s="82" t="s">
        <v>99</v>
      </c>
      <c r="B48" s="225">
        <v>150101</v>
      </c>
      <c r="C48" s="235" t="s">
        <v>62</v>
      </c>
      <c r="D48" s="61" t="s">
        <v>377</v>
      </c>
      <c r="E48" s="43">
        <v>10000</v>
      </c>
      <c r="F48" s="62"/>
      <c r="G48" s="62"/>
      <c r="H48" s="43">
        <v>10000</v>
      </c>
      <c r="I48" s="62"/>
      <c r="J48" s="43"/>
      <c r="K48" s="62">
        <f t="shared" si="0"/>
        <v>170101</v>
      </c>
    </row>
    <row r="49" spans="1:11" ht="15">
      <c r="A49" s="82"/>
      <c r="B49" s="247" t="s">
        <v>254</v>
      </c>
      <c r="C49" s="235" t="s">
        <v>62</v>
      </c>
      <c r="D49" s="61" t="s">
        <v>412</v>
      </c>
      <c r="E49" s="43">
        <v>99900</v>
      </c>
      <c r="F49" s="62"/>
      <c r="G49" s="62"/>
      <c r="H49" s="43">
        <v>99900</v>
      </c>
      <c r="I49" s="62"/>
      <c r="J49" s="43"/>
      <c r="K49" s="62"/>
    </row>
    <row r="50" spans="1:11" ht="18" customHeight="1">
      <c r="A50" s="82"/>
      <c r="B50" s="225">
        <v>150101</v>
      </c>
      <c r="C50" s="235" t="s">
        <v>62</v>
      </c>
      <c r="D50" s="61" t="s">
        <v>378</v>
      </c>
      <c r="E50" s="43">
        <v>100000</v>
      </c>
      <c r="F50" s="62"/>
      <c r="G50" s="62"/>
      <c r="H50" s="43">
        <v>100000</v>
      </c>
      <c r="I50" s="62"/>
      <c r="J50" s="43"/>
      <c r="K50" s="62"/>
    </row>
    <row r="51" spans="1:11" ht="15">
      <c r="A51" s="82"/>
      <c r="B51" s="247" t="s">
        <v>254</v>
      </c>
      <c r="C51" s="235" t="s">
        <v>62</v>
      </c>
      <c r="D51" s="61" t="s">
        <v>379</v>
      </c>
      <c r="E51" s="43">
        <v>2000</v>
      </c>
      <c r="F51" s="62"/>
      <c r="G51" s="62"/>
      <c r="H51" s="43">
        <v>2000</v>
      </c>
      <c r="I51" s="62"/>
      <c r="J51" s="43"/>
      <c r="K51" s="62"/>
    </row>
    <row r="52" spans="1:11" ht="15">
      <c r="A52" s="82"/>
      <c r="B52" s="225">
        <v>150101</v>
      </c>
      <c r="C52" s="235" t="s">
        <v>62</v>
      </c>
      <c r="D52" s="61" t="s">
        <v>317</v>
      </c>
      <c r="E52" s="43">
        <v>211924</v>
      </c>
      <c r="F52" s="62"/>
      <c r="G52" s="62"/>
      <c r="H52" s="43">
        <v>211924</v>
      </c>
      <c r="I52" s="62"/>
      <c r="J52" s="43"/>
      <c r="K52" s="62"/>
    </row>
    <row r="53" spans="1:11" ht="15">
      <c r="A53" s="82"/>
      <c r="B53" s="247" t="s">
        <v>254</v>
      </c>
      <c r="C53" s="235" t="s">
        <v>62</v>
      </c>
      <c r="D53" s="61" t="s">
        <v>318</v>
      </c>
      <c r="E53" s="43">
        <v>50000</v>
      </c>
      <c r="F53" s="62"/>
      <c r="G53" s="62"/>
      <c r="H53" s="43">
        <v>50000</v>
      </c>
      <c r="I53" s="62"/>
      <c r="J53" s="43"/>
      <c r="K53" s="62"/>
    </row>
    <row r="54" spans="1:11" ht="16.5" customHeight="1">
      <c r="A54" s="82"/>
      <c r="B54" s="225">
        <v>150101</v>
      </c>
      <c r="C54" s="235" t="s">
        <v>62</v>
      </c>
      <c r="D54" s="61" t="s">
        <v>413</v>
      </c>
      <c r="E54" s="43">
        <v>99900</v>
      </c>
      <c r="F54" s="62"/>
      <c r="G54" s="62"/>
      <c r="H54" s="43">
        <v>99900</v>
      </c>
      <c r="I54" s="62"/>
      <c r="J54" s="43"/>
      <c r="K54" s="62"/>
    </row>
    <row r="55" spans="1:11" ht="16.5" customHeight="1">
      <c r="A55" s="82"/>
      <c r="B55" s="247" t="s">
        <v>254</v>
      </c>
      <c r="C55" s="235" t="s">
        <v>62</v>
      </c>
      <c r="D55" s="61" t="s">
        <v>319</v>
      </c>
      <c r="E55" s="43">
        <v>30000</v>
      </c>
      <c r="F55" s="62"/>
      <c r="G55" s="62"/>
      <c r="H55" s="43">
        <v>30000</v>
      </c>
      <c r="I55" s="62"/>
      <c r="J55" s="43"/>
      <c r="K55" s="62"/>
    </row>
    <row r="56" spans="1:11" ht="15">
      <c r="A56" s="82"/>
      <c r="B56" s="225">
        <v>150101</v>
      </c>
      <c r="C56" s="235" t="s">
        <v>62</v>
      </c>
      <c r="D56" s="61" t="s">
        <v>320</v>
      </c>
      <c r="E56" s="43">
        <v>10000</v>
      </c>
      <c r="F56" s="62"/>
      <c r="G56" s="62"/>
      <c r="H56" s="43">
        <v>10000</v>
      </c>
      <c r="I56" s="62"/>
      <c r="J56" s="43"/>
      <c r="K56" s="62"/>
    </row>
    <row r="57" spans="1:11" ht="77.25" customHeight="1">
      <c r="A57" s="82"/>
      <c r="B57" s="225">
        <v>180409</v>
      </c>
      <c r="C57" s="230" t="s">
        <v>313</v>
      </c>
      <c r="D57" s="61" t="s">
        <v>32</v>
      </c>
      <c r="E57" s="43">
        <v>205250</v>
      </c>
      <c r="F57" s="62"/>
      <c r="G57" s="62"/>
      <c r="H57" s="43">
        <v>205250</v>
      </c>
      <c r="I57" s="62"/>
      <c r="J57" s="43"/>
      <c r="K57" s="62"/>
    </row>
    <row r="58" spans="1:11" ht="77.25" customHeight="1">
      <c r="A58" s="82"/>
      <c r="B58" s="225">
        <v>180409</v>
      </c>
      <c r="C58" s="230" t="s">
        <v>313</v>
      </c>
      <c r="D58" s="61" t="s">
        <v>431</v>
      </c>
      <c r="E58" s="43">
        <v>101000</v>
      </c>
      <c r="F58" s="62"/>
      <c r="G58" s="62"/>
      <c r="H58" s="43">
        <v>101000</v>
      </c>
      <c r="I58" s="62"/>
      <c r="J58" s="43"/>
      <c r="K58" s="62"/>
    </row>
    <row r="59" spans="1:11" ht="15">
      <c r="A59" s="82"/>
      <c r="B59" s="225">
        <v>150101</v>
      </c>
      <c r="C59" s="235" t="s">
        <v>62</v>
      </c>
      <c r="D59" s="61" t="s">
        <v>2</v>
      </c>
      <c r="E59" s="43">
        <v>553000</v>
      </c>
      <c r="F59" s="62"/>
      <c r="G59" s="62"/>
      <c r="H59" s="43">
        <v>553000</v>
      </c>
      <c r="I59" s="62"/>
      <c r="J59" s="43"/>
      <c r="K59" s="62"/>
    </row>
    <row r="60" spans="1:11" ht="15">
      <c r="A60" s="82"/>
      <c r="B60" s="225">
        <v>150101</v>
      </c>
      <c r="C60" s="235" t="s">
        <v>62</v>
      </c>
      <c r="D60" s="61" t="s">
        <v>380</v>
      </c>
      <c r="E60" s="43">
        <v>100000</v>
      </c>
      <c r="F60" s="62"/>
      <c r="G60" s="62"/>
      <c r="H60" s="43">
        <v>100000</v>
      </c>
      <c r="I60" s="62"/>
      <c r="J60" s="43"/>
      <c r="K60" s="62"/>
    </row>
    <row r="61" spans="1:11" ht="30">
      <c r="A61" s="82"/>
      <c r="B61" s="225">
        <v>150101</v>
      </c>
      <c r="C61" s="235" t="s">
        <v>62</v>
      </c>
      <c r="D61" s="61" t="s">
        <v>3</v>
      </c>
      <c r="E61" s="43">
        <v>365600</v>
      </c>
      <c r="F61" s="62"/>
      <c r="G61" s="62"/>
      <c r="H61" s="43">
        <v>365600</v>
      </c>
      <c r="I61" s="62"/>
      <c r="J61" s="43"/>
      <c r="K61" s="62"/>
    </row>
    <row r="62" spans="1:11" ht="33.75" customHeight="1">
      <c r="A62" s="82"/>
      <c r="B62" s="225">
        <v>150101</v>
      </c>
      <c r="C62" s="235" t="s">
        <v>62</v>
      </c>
      <c r="D62" s="61" t="s">
        <v>1</v>
      </c>
      <c r="E62" s="43">
        <v>86000</v>
      </c>
      <c r="F62" s="62"/>
      <c r="G62" s="62"/>
      <c r="H62" s="43">
        <v>86000</v>
      </c>
      <c r="I62" s="62"/>
      <c r="J62" s="43"/>
      <c r="K62" s="62"/>
    </row>
    <row r="63" spans="1:11" ht="77.25" customHeight="1">
      <c r="A63" s="82"/>
      <c r="B63" s="225">
        <v>180409</v>
      </c>
      <c r="C63" s="230" t="s">
        <v>313</v>
      </c>
      <c r="D63" s="61" t="s">
        <v>323</v>
      </c>
      <c r="E63" s="43">
        <v>100000</v>
      </c>
      <c r="F63" s="62"/>
      <c r="G63" s="62"/>
      <c r="H63" s="43">
        <v>100000</v>
      </c>
      <c r="I63" s="62"/>
      <c r="J63" s="43"/>
      <c r="K63" s="62"/>
    </row>
    <row r="64" spans="1:11" ht="15">
      <c r="A64" s="82"/>
      <c r="B64" s="225">
        <v>150101</v>
      </c>
      <c r="C64" s="235" t="s">
        <v>62</v>
      </c>
      <c r="D64" s="61" t="s">
        <v>391</v>
      </c>
      <c r="E64" s="43">
        <v>292636</v>
      </c>
      <c r="F64" s="62"/>
      <c r="G64" s="62"/>
      <c r="H64" s="43">
        <v>292636</v>
      </c>
      <c r="I64" s="62"/>
      <c r="J64" s="43"/>
      <c r="K64" s="62"/>
    </row>
    <row r="65" spans="1:11" ht="18" customHeight="1">
      <c r="A65" s="82"/>
      <c r="B65" s="225">
        <v>150101</v>
      </c>
      <c r="C65" s="235" t="s">
        <v>62</v>
      </c>
      <c r="D65" s="61" t="s">
        <v>389</v>
      </c>
      <c r="E65" s="43">
        <v>120000</v>
      </c>
      <c r="F65" s="62"/>
      <c r="G65" s="62"/>
      <c r="H65" s="43">
        <v>120000</v>
      </c>
      <c r="I65" s="62"/>
      <c r="J65" s="43"/>
      <c r="K65" s="62"/>
    </row>
    <row r="66" spans="1:11" ht="15">
      <c r="A66" s="82"/>
      <c r="B66" s="247" t="s">
        <v>42</v>
      </c>
      <c r="C66" s="235" t="s">
        <v>58</v>
      </c>
      <c r="D66" s="61" t="s">
        <v>434</v>
      </c>
      <c r="E66" s="43">
        <v>42436</v>
      </c>
      <c r="F66" s="62"/>
      <c r="G66" s="62"/>
      <c r="H66" s="43">
        <v>42436</v>
      </c>
      <c r="I66" s="62"/>
      <c r="J66" s="43"/>
      <c r="K66" s="62"/>
    </row>
    <row r="67" spans="1:11" ht="15">
      <c r="A67" s="82"/>
      <c r="B67" s="247" t="s">
        <v>42</v>
      </c>
      <c r="C67" s="235" t="s">
        <v>58</v>
      </c>
      <c r="D67" s="61" t="s">
        <v>439</v>
      </c>
      <c r="E67" s="43">
        <v>4800</v>
      </c>
      <c r="F67" s="62"/>
      <c r="G67" s="62"/>
      <c r="H67" s="43">
        <v>4800</v>
      </c>
      <c r="I67" s="62"/>
      <c r="J67" s="43"/>
      <c r="K67" s="62"/>
    </row>
    <row r="68" spans="1:11" ht="30">
      <c r="A68" s="82"/>
      <c r="B68" s="225">
        <v>150101</v>
      </c>
      <c r="C68" s="235" t="s">
        <v>62</v>
      </c>
      <c r="D68" s="61" t="s">
        <v>381</v>
      </c>
      <c r="E68" s="43">
        <v>43000</v>
      </c>
      <c r="F68" s="62"/>
      <c r="G68" s="62"/>
      <c r="H68" s="43">
        <v>43000</v>
      </c>
      <c r="I68" s="62"/>
      <c r="J68" s="43"/>
      <c r="K68" s="62"/>
    </row>
    <row r="69" spans="1:11" ht="15">
      <c r="A69" s="82"/>
      <c r="B69" s="225">
        <v>150101</v>
      </c>
      <c r="C69" s="235" t="s">
        <v>62</v>
      </c>
      <c r="D69" s="61" t="s">
        <v>397</v>
      </c>
      <c r="E69" s="43">
        <v>203000</v>
      </c>
      <c r="F69" s="62"/>
      <c r="G69" s="62"/>
      <c r="H69" s="43">
        <v>203000</v>
      </c>
      <c r="I69" s="62"/>
      <c r="J69" s="43"/>
      <c r="K69" s="62"/>
    </row>
    <row r="70" spans="1:11" ht="30">
      <c r="A70" s="82"/>
      <c r="B70" s="225">
        <v>150101</v>
      </c>
      <c r="C70" s="235" t="s">
        <v>62</v>
      </c>
      <c r="D70" s="61" t="s">
        <v>398</v>
      </c>
      <c r="E70" s="249">
        <v>300000</v>
      </c>
      <c r="F70" s="62"/>
      <c r="G70" s="62"/>
      <c r="H70" s="43">
        <v>300000</v>
      </c>
      <c r="I70" s="62"/>
      <c r="J70" s="43"/>
      <c r="K70" s="62"/>
    </row>
    <row r="71" spans="1:11" ht="30">
      <c r="A71" s="82"/>
      <c r="B71" s="247" t="s">
        <v>42</v>
      </c>
      <c r="C71" s="235" t="s">
        <v>58</v>
      </c>
      <c r="D71" s="61" t="s">
        <v>433</v>
      </c>
      <c r="E71" s="249">
        <v>143000</v>
      </c>
      <c r="F71" s="250"/>
      <c r="G71" s="250"/>
      <c r="H71" s="43">
        <v>143000</v>
      </c>
      <c r="I71" s="62"/>
      <c r="J71" s="43"/>
      <c r="K71" s="62"/>
    </row>
    <row r="72" spans="1:11" ht="30">
      <c r="A72" s="82"/>
      <c r="B72" s="247" t="s">
        <v>42</v>
      </c>
      <c r="C72" s="235" t="s">
        <v>58</v>
      </c>
      <c r="D72" s="61" t="s">
        <v>440</v>
      </c>
      <c r="E72" s="249">
        <v>28560</v>
      </c>
      <c r="F72" s="250"/>
      <c r="G72" s="250"/>
      <c r="H72" s="43">
        <v>28560</v>
      </c>
      <c r="I72" s="62"/>
      <c r="J72" s="43"/>
      <c r="K72" s="62"/>
    </row>
    <row r="73" spans="1:11" ht="30">
      <c r="A73" s="82"/>
      <c r="B73" s="225">
        <v>150101</v>
      </c>
      <c r="C73" s="235" t="s">
        <v>62</v>
      </c>
      <c r="D73" s="61" t="s">
        <v>432</v>
      </c>
      <c r="E73" s="249">
        <v>7000</v>
      </c>
      <c r="F73" s="250"/>
      <c r="G73" s="250"/>
      <c r="H73" s="43">
        <v>7000</v>
      </c>
      <c r="I73" s="62"/>
      <c r="J73" s="43"/>
      <c r="K73" s="62"/>
    </row>
    <row r="74" spans="1:11" ht="15">
      <c r="A74" s="82"/>
      <c r="B74" s="247" t="s">
        <v>42</v>
      </c>
      <c r="C74" s="235" t="s">
        <v>58</v>
      </c>
      <c r="D74" s="61" t="s">
        <v>436</v>
      </c>
      <c r="E74" s="249">
        <v>30698</v>
      </c>
      <c r="F74" s="250"/>
      <c r="G74" s="250"/>
      <c r="H74" s="43">
        <v>30698</v>
      </c>
      <c r="I74" s="62"/>
      <c r="J74" s="43"/>
      <c r="K74" s="62"/>
    </row>
    <row r="75" spans="1:11" ht="30">
      <c r="A75" s="82"/>
      <c r="B75" s="247" t="s">
        <v>42</v>
      </c>
      <c r="C75" s="235" t="s">
        <v>58</v>
      </c>
      <c r="D75" s="61" t="s">
        <v>443</v>
      </c>
      <c r="E75" s="249">
        <v>7140</v>
      </c>
      <c r="F75" s="250"/>
      <c r="G75" s="250"/>
      <c r="H75" s="43">
        <v>7140</v>
      </c>
      <c r="I75" s="62"/>
      <c r="J75" s="43"/>
      <c r="K75" s="62"/>
    </row>
    <row r="76" spans="1:11" ht="15">
      <c r="A76" s="82"/>
      <c r="B76" s="247" t="s">
        <v>42</v>
      </c>
      <c r="C76" s="235" t="s">
        <v>58</v>
      </c>
      <c r="D76" s="61" t="s">
        <v>437</v>
      </c>
      <c r="E76" s="249">
        <v>69609</v>
      </c>
      <c r="F76" s="250"/>
      <c r="G76" s="250"/>
      <c r="H76" s="43">
        <v>69609</v>
      </c>
      <c r="I76" s="62"/>
      <c r="J76" s="43"/>
      <c r="K76" s="62"/>
    </row>
    <row r="77" spans="1:11" ht="15">
      <c r="A77" s="82"/>
      <c r="B77" s="247" t="s">
        <v>42</v>
      </c>
      <c r="C77" s="235" t="s">
        <v>58</v>
      </c>
      <c r="D77" s="61" t="s">
        <v>442</v>
      </c>
      <c r="E77" s="249">
        <v>19040</v>
      </c>
      <c r="F77" s="250"/>
      <c r="G77" s="250"/>
      <c r="H77" s="43">
        <v>19040</v>
      </c>
      <c r="I77" s="62"/>
      <c r="J77" s="43"/>
      <c r="K77" s="62"/>
    </row>
    <row r="78" spans="1:11" ht="15">
      <c r="A78" s="82"/>
      <c r="B78" s="247" t="s">
        <v>42</v>
      </c>
      <c r="C78" s="235" t="s">
        <v>58</v>
      </c>
      <c r="D78" s="61" t="s">
        <v>438</v>
      </c>
      <c r="E78" s="249">
        <v>29860</v>
      </c>
      <c r="F78" s="250"/>
      <c r="G78" s="250"/>
      <c r="H78" s="43">
        <v>29860</v>
      </c>
      <c r="I78" s="62"/>
      <c r="J78" s="43"/>
      <c r="K78" s="62"/>
    </row>
    <row r="79" spans="1:11" ht="15">
      <c r="A79" s="82"/>
      <c r="B79" s="247" t="s">
        <v>42</v>
      </c>
      <c r="C79" s="235" t="s">
        <v>58</v>
      </c>
      <c r="D79" s="61" t="s">
        <v>444</v>
      </c>
      <c r="E79" s="249">
        <v>21420</v>
      </c>
      <c r="F79" s="250"/>
      <c r="G79" s="250"/>
      <c r="H79" s="43">
        <v>21420</v>
      </c>
      <c r="I79" s="62"/>
      <c r="J79" s="43"/>
      <c r="K79" s="62"/>
    </row>
    <row r="80" spans="1:11" ht="15">
      <c r="A80" s="82"/>
      <c r="B80" s="247" t="s">
        <v>42</v>
      </c>
      <c r="C80" s="235" t="s">
        <v>58</v>
      </c>
      <c r="D80" s="61" t="s">
        <v>435</v>
      </c>
      <c r="E80" s="249">
        <v>74000</v>
      </c>
      <c r="F80" s="250"/>
      <c r="G80" s="250"/>
      <c r="H80" s="43">
        <v>74000</v>
      </c>
      <c r="I80" s="62"/>
      <c r="J80" s="43"/>
      <c r="K80" s="62"/>
    </row>
    <row r="81" spans="1:11" ht="15">
      <c r="A81" s="82"/>
      <c r="B81" s="247" t="s">
        <v>42</v>
      </c>
      <c r="C81" s="235" t="s">
        <v>58</v>
      </c>
      <c r="D81" s="61" t="s">
        <v>441</v>
      </c>
      <c r="E81" s="249">
        <v>19040</v>
      </c>
      <c r="F81" s="250"/>
      <c r="G81" s="250"/>
      <c r="H81" s="43">
        <v>19040</v>
      </c>
      <c r="I81" s="62"/>
      <c r="J81" s="43"/>
      <c r="K81" s="62"/>
    </row>
    <row r="82" spans="1:11" ht="30">
      <c r="A82" s="82"/>
      <c r="B82" s="225">
        <v>150101</v>
      </c>
      <c r="C82" s="235" t="s">
        <v>62</v>
      </c>
      <c r="D82" s="61" t="s">
        <v>393</v>
      </c>
      <c r="E82" s="249">
        <v>71000</v>
      </c>
      <c r="F82" s="250"/>
      <c r="G82" s="250"/>
      <c r="H82" s="43">
        <v>71000</v>
      </c>
      <c r="I82" s="62"/>
      <c r="J82" s="43"/>
      <c r="K82" s="62"/>
    </row>
    <row r="83" spans="1:11" ht="15">
      <c r="A83" s="82"/>
      <c r="B83" s="225">
        <v>150101</v>
      </c>
      <c r="C83" s="235" t="s">
        <v>62</v>
      </c>
      <c r="D83" s="61" t="s">
        <v>394</v>
      </c>
      <c r="E83" s="249">
        <v>75000</v>
      </c>
      <c r="F83" s="250"/>
      <c r="G83" s="250"/>
      <c r="H83" s="43">
        <v>75000</v>
      </c>
      <c r="I83" s="62"/>
      <c r="J83" s="43"/>
      <c r="K83" s="62"/>
    </row>
    <row r="84" spans="1:11" ht="35.25" customHeight="1">
      <c r="A84" s="82"/>
      <c r="B84" s="225">
        <v>150101</v>
      </c>
      <c r="C84" s="235" t="s">
        <v>62</v>
      </c>
      <c r="D84" s="61" t="s">
        <v>396</v>
      </c>
      <c r="E84" s="249">
        <v>294888</v>
      </c>
      <c r="F84" s="250"/>
      <c r="G84" s="250"/>
      <c r="H84" s="43">
        <v>294888</v>
      </c>
      <c r="I84" s="62"/>
      <c r="J84" s="43"/>
      <c r="K84" s="62"/>
    </row>
    <row r="85" spans="1:11" ht="15">
      <c r="A85" s="82"/>
      <c r="B85" s="225">
        <v>150101</v>
      </c>
      <c r="C85" s="235" t="s">
        <v>62</v>
      </c>
      <c r="D85" s="61" t="s">
        <v>399</v>
      </c>
      <c r="E85" s="249">
        <f>200000-30080</f>
        <v>169920</v>
      </c>
      <c r="F85" s="250"/>
      <c r="G85" s="250"/>
      <c r="H85" s="43">
        <f>200000-30080</f>
        <v>169920</v>
      </c>
      <c r="I85" s="62"/>
      <c r="J85" s="43"/>
      <c r="K85" s="62"/>
    </row>
    <row r="86" spans="1:11" ht="15">
      <c r="A86" s="82"/>
      <c r="B86" s="225">
        <v>150101</v>
      </c>
      <c r="C86" s="235" t="s">
        <v>62</v>
      </c>
      <c r="D86" s="61" t="s">
        <v>400</v>
      </c>
      <c r="E86" s="249">
        <v>300000</v>
      </c>
      <c r="F86" s="250"/>
      <c r="G86" s="250"/>
      <c r="H86" s="43">
        <v>300000</v>
      </c>
      <c r="I86" s="62"/>
      <c r="J86" s="43"/>
      <c r="K86" s="62"/>
    </row>
    <row r="87" spans="1:11" ht="15">
      <c r="A87" s="82"/>
      <c r="B87" s="247" t="s">
        <v>42</v>
      </c>
      <c r="C87" s="235" t="s">
        <v>58</v>
      </c>
      <c r="D87" s="61" t="s">
        <v>321</v>
      </c>
      <c r="E87" s="249">
        <v>188073</v>
      </c>
      <c r="F87" s="250"/>
      <c r="G87" s="250"/>
      <c r="H87" s="43">
        <v>188073</v>
      </c>
      <c r="I87" s="62"/>
      <c r="J87" s="43"/>
      <c r="K87" s="62"/>
    </row>
    <row r="88" spans="1:11" ht="30">
      <c r="A88" s="82"/>
      <c r="B88" s="225">
        <v>150101</v>
      </c>
      <c r="C88" s="235" t="s">
        <v>62</v>
      </c>
      <c r="D88" s="237" t="s">
        <v>421</v>
      </c>
      <c r="E88" s="249">
        <v>47330.4</v>
      </c>
      <c r="F88" s="250"/>
      <c r="G88" s="250"/>
      <c r="H88" s="43">
        <v>47330.4</v>
      </c>
      <c r="I88" s="62"/>
      <c r="J88" s="43"/>
      <c r="K88" s="62"/>
    </row>
    <row r="89" spans="1:11" ht="15">
      <c r="A89" s="82"/>
      <c r="B89" s="225">
        <v>150101</v>
      </c>
      <c r="C89" s="235" t="s">
        <v>62</v>
      </c>
      <c r="D89" s="63" t="s">
        <v>406</v>
      </c>
      <c r="E89" s="249">
        <v>120421.2</v>
      </c>
      <c r="F89" s="250"/>
      <c r="G89" s="250"/>
      <c r="H89" s="43">
        <v>120421.2</v>
      </c>
      <c r="I89" s="62"/>
      <c r="J89" s="43"/>
      <c r="K89" s="62"/>
    </row>
    <row r="90" spans="1:11" ht="30">
      <c r="A90" s="82"/>
      <c r="B90" s="225">
        <v>150101</v>
      </c>
      <c r="C90" s="235" t="s">
        <v>62</v>
      </c>
      <c r="D90" s="61" t="s">
        <v>407</v>
      </c>
      <c r="E90" s="249">
        <v>26950</v>
      </c>
      <c r="F90" s="250"/>
      <c r="G90" s="250"/>
      <c r="H90" s="43">
        <v>26950</v>
      </c>
      <c r="I90" s="62"/>
      <c r="J90" s="43"/>
      <c r="K90" s="62"/>
    </row>
    <row r="91" spans="1:11" ht="30">
      <c r="A91" s="82"/>
      <c r="B91" s="225">
        <v>150101</v>
      </c>
      <c r="C91" s="235" t="s">
        <v>62</v>
      </c>
      <c r="D91" s="61" t="s">
        <v>404</v>
      </c>
      <c r="E91" s="249">
        <v>2314</v>
      </c>
      <c r="F91" s="250"/>
      <c r="G91" s="250"/>
      <c r="H91" s="43">
        <v>2314</v>
      </c>
      <c r="I91" s="62"/>
      <c r="J91" s="43"/>
      <c r="K91" s="62"/>
    </row>
    <row r="92" spans="1:11" ht="30">
      <c r="A92" s="82"/>
      <c r="B92" s="225">
        <v>150101</v>
      </c>
      <c r="C92" s="235" t="s">
        <v>62</v>
      </c>
      <c r="D92" s="61" t="s">
        <v>405</v>
      </c>
      <c r="E92" s="249">
        <v>36127.56</v>
      </c>
      <c r="F92" s="250"/>
      <c r="G92" s="250"/>
      <c r="H92" s="43">
        <v>36127.56</v>
      </c>
      <c r="I92" s="62"/>
      <c r="J92" s="43"/>
      <c r="K92" s="62"/>
    </row>
    <row r="93" spans="1:11" ht="15">
      <c r="A93" s="82"/>
      <c r="B93" s="225">
        <v>150101</v>
      </c>
      <c r="C93" s="235" t="s">
        <v>62</v>
      </c>
      <c r="D93" s="61" t="s">
        <v>382</v>
      </c>
      <c r="E93" s="249">
        <v>78957.41</v>
      </c>
      <c r="F93" s="250"/>
      <c r="G93" s="250"/>
      <c r="H93" s="43">
        <v>78957.41</v>
      </c>
      <c r="I93" s="62"/>
      <c r="J93" s="43"/>
      <c r="K93" s="62"/>
    </row>
    <row r="94" spans="1:11" ht="30">
      <c r="A94" s="82"/>
      <c r="B94" s="225">
        <v>150101</v>
      </c>
      <c r="C94" s="235" t="s">
        <v>62</v>
      </c>
      <c r="D94" s="61" t="s">
        <v>383</v>
      </c>
      <c r="E94" s="249">
        <v>2487.43</v>
      </c>
      <c r="F94" s="250"/>
      <c r="G94" s="250"/>
      <c r="H94" s="43">
        <v>2487.43</v>
      </c>
      <c r="I94" s="62"/>
      <c r="J94" s="43"/>
      <c r="K94" s="62"/>
    </row>
    <row r="95" spans="1:11" ht="30">
      <c r="A95" s="82"/>
      <c r="B95" s="225">
        <v>150101</v>
      </c>
      <c r="C95" s="235" t="s">
        <v>62</v>
      </c>
      <c r="D95" s="61" t="s">
        <v>384</v>
      </c>
      <c r="E95" s="249">
        <v>65211.12</v>
      </c>
      <c r="F95" s="250"/>
      <c r="G95" s="250"/>
      <c r="H95" s="43">
        <v>65211.12</v>
      </c>
      <c r="I95" s="62"/>
      <c r="J95" s="43"/>
      <c r="K95" s="62"/>
    </row>
    <row r="96" spans="1:11" ht="30">
      <c r="A96" s="82"/>
      <c r="B96" s="225">
        <v>150101</v>
      </c>
      <c r="C96" s="235" t="s">
        <v>62</v>
      </c>
      <c r="D96" s="61" t="s">
        <v>408</v>
      </c>
      <c r="E96" s="249">
        <v>32029.7</v>
      </c>
      <c r="F96" s="250"/>
      <c r="G96" s="250"/>
      <c r="H96" s="43">
        <v>32029.7</v>
      </c>
      <c r="I96" s="62"/>
      <c r="J96" s="43"/>
      <c r="K96" s="62"/>
    </row>
    <row r="97" spans="1:11" ht="30">
      <c r="A97" s="82"/>
      <c r="B97" s="225">
        <v>150101</v>
      </c>
      <c r="C97" s="235" t="s">
        <v>62</v>
      </c>
      <c r="D97" s="61" t="s">
        <v>385</v>
      </c>
      <c r="E97" s="249">
        <v>34705.13</v>
      </c>
      <c r="F97" s="250"/>
      <c r="G97" s="250"/>
      <c r="H97" s="43">
        <v>34705.13</v>
      </c>
      <c r="I97" s="62"/>
      <c r="J97" s="43"/>
      <c r="K97" s="62"/>
    </row>
    <row r="98" spans="1:11" ht="17.25" customHeight="1">
      <c r="A98" s="82"/>
      <c r="B98" s="225">
        <v>150101</v>
      </c>
      <c r="C98" s="235" t="s">
        <v>62</v>
      </c>
      <c r="D98" s="61" t="s">
        <v>386</v>
      </c>
      <c r="E98" s="249">
        <v>900</v>
      </c>
      <c r="F98" s="250"/>
      <c r="G98" s="250"/>
      <c r="H98" s="43">
        <v>900</v>
      </c>
      <c r="I98" s="62"/>
      <c r="J98" s="43"/>
      <c r="K98" s="62"/>
    </row>
    <row r="99" spans="1:11" ht="15">
      <c r="A99" s="82"/>
      <c r="B99" s="225">
        <v>150101</v>
      </c>
      <c r="C99" s="235" t="s">
        <v>62</v>
      </c>
      <c r="D99" s="61" t="s">
        <v>387</v>
      </c>
      <c r="E99" s="249">
        <v>2485</v>
      </c>
      <c r="F99" s="250"/>
      <c r="G99" s="250"/>
      <c r="H99" s="43">
        <v>2485</v>
      </c>
      <c r="I99" s="62"/>
      <c r="J99" s="43"/>
      <c r="K99" s="62"/>
    </row>
    <row r="100" spans="1:11" ht="15">
      <c r="A100" s="82"/>
      <c r="B100" s="225">
        <v>150101</v>
      </c>
      <c r="C100" s="235" t="s">
        <v>62</v>
      </c>
      <c r="D100" s="61" t="s">
        <v>325</v>
      </c>
      <c r="E100" s="249">
        <v>50000</v>
      </c>
      <c r="F100" s="250"/>
      <c r="G100" s="250"/>
      <c r="H100" s="43">
        <v>50000</v>
      </c>
      <c r="I100" s="62"/>
      <c r="J100" s="43"/>
      <c r="K100" s="62"/>
    </row>
    <row r="101" spans="1:11" ht="15">
      <c r="A101" s="82"/>
      <c r="B101" s="225">
        <v>150101</v>
      </c>
      <c r="C101" s="235" t="s">
        <v>62</v>
      </c>
      <c r="D101" s="61" t="s">
        <v>326</v>
      </c>
      <c r="E101" s="251">
        <v>100000</v>
      </c>
      <c r="F101" s="250"/>
      <c r="G101" s="250"/>
      <c r="H101" s="43">
        <v>100000</v>
      </c>
      <c r="I101" s="62"/>
      <c r="J101" s="43"/>
      <c r="K101" s="62"/>
    </row>
    <row r="102" spans="1:11" ht="30">
      <c r="A102" s="82"/>
      <c r="B102" s="225">
        <v>150101</v>
      </c>
      <c r="C102" s="235" t="s">
        <v>62</v>
      </c>
      <c r="D102" s="61" t="s">
        <v>388</v>
      </c>
      <c r="E102" s="251">
        <v>29978.99</v>
      </c>
      <c r="F102" s="250"/>
      <c r="G102" s="250"/>
      <c r="H102" s="43">
        <v>29978.99</v>
      </c>
      <c r="I102" s="62"/>
      <c r="J102" s="43"/>
      <c r="K102" s="62"/>
    </row>
    <row r="103" spans="1:11" ht="30">
      <c r="A103" s="82"/>
      <c r="B103" s="225">
        <v>150101</v>
      </c>
      <c r="C103" s="235" t="s">
        <v>62</v>
      </c>
      <c r="D103" s="61" t="s">
        <v>4</v>
      </c>
      <c r="E103" s="251">
        <v>16867.7</v>
      </c>
      <c r="F103" s="250"/>
      <c r="G103" s="250"/>
      <c r="H103" s="43">
        <v>16867.7</v>
      </c>
      <c r="I103" s="62"/>
      <c r="J103" s="43"/>
      <c r="K103" s="62"/>
    </row>
    <row r="104" spans="1:11" ht="30">
      <c r="A104" s="82"/>
      <c r="B104" s="225">
        <v>150101</v>
      </c>
      <c r="C104" s="235" t="s">
        <v>62</v>
      </c>
      <c r="D104" s="61" t="s">
        <v>5</v>
      </c>
      <c r="E104" s="251">
        <v>10084.94</v>
      </c>
      <c r="F104" s="250"/>
      <c r="G104" s="250"/>
      <c r="H104" s="43">
        <v>10084.94</v>
      </c>
      <c r="I104" s="62"/>
      <c r="J104" s="43"/>
      <c r="K104" s="62"/>
    </row>
    <row r="105" spans="1:11" ht="15">
      <c r="A105" s="82"/>
      <c r="B105" s="225">
        <v>150101</v>
      </c>
      <c r="C105" s="235" t="s">
        <v>62</v>
      </c>
      <c r="D105" s="61" t="s">
        <v>6</v>
      </c>
      <c r="E105" s="251">
        <v>8194.8</v>
      </c>
      <c r="F105" s="250"/>
      <c r="G105" s="250"/>
      <c r="H105" s="43">
        <v>8194.8</v>
      </c>
      <c r="I105" s="62"/>
      <c r="J105" s="43"/>
      <c r="K105" s="62"/>
    </row>
    <row r="106" spans="1:11" ht="60">
      <c r="A106" s="82"/>
      <c r="B106" s="225">
        <v>170703</v>
      </c>
      <c r="C106" s="230" t="s">
        <v>331</v>
      </c>
      <c r="D106" s="61" t="s">
        <v>7</v>
      </c>
      <c r="E106" s="251">
        <v>18094</v>
      </c>
      <c r="F106" s="250"/>
      <c r="G106" s="250"/>
      <c r="H106" s="43">
        <v>18094</v>
      </c>
      <c r="I106" s="62"/>
      <c r="J106" s="43"/>
      <c r="K106" s="62"/>
    </row>
    <row r="107" spans="1:11" ht="60">
      <c r="A107" s="82"/>
      <c r="B107" s="225">
        <v>170703</v>
      </c>
      <c r="C107" s="230" t="s">
        <v>331</v>
      </c>
      <c r="D107" s="61" t="s">
        <v>445</v>
      </c>
      <c r="E107" s="251">
        <v>65733.98</v>
      </c>
      <c r="F107" s="250"/>
      <c r="G107" s="250"/>
      <c r="H107" s="43">
        <v>65733.98</v>
      </c>
      <c r="I107" s="62"/>
      <c r="J107" s="43"/>
      <c r="K107" s="62"/>
    </row>
    <row r="108" spans="1:11" ht="60">
      <c r="A108" s="82"/>
      <c r="B108" s="225">
        <v>170703</v>
      </c>
      <c r="C108" s="230" t="s">
        <v>331</v>
      </c>
      <c r="D108" s="61" t="s">
        <v>327</v>
      </c>
      <c r="E108" s="251">
        <v>414303.22</v>
      </c>
      <c r="F108" s="250"/>
      <c r="G108" s="250"/>
      <c r="H108" s="43">
        <v>414303.22</v>
      </c>
      <c r="I108" s="62"/>
      <c r="J108" s="43"/>
      <c r="K108" s="62"/>
    </row>
    <row r="109" spans="1:11" ht="15">
      <c r="A109" s="82"/>
      <c r="B109" s="225">
        <v>150101</v>
      </c>
      <c r="C109" s="235" t="s">
        <v>62</v>
      </c>
      <c r="D109" s="61" t="s">
        <v>328</v>
      </c>
      <c r="E109" s="251">
        <v>280000</v>
      </c>
      <c r="F109" s="250"/>
      <c r="G109" s="250"/>
      <c r="H109" s="43">
        <v>280000</v>
      </c>
      <c r="I109" s="62"/>
      <c r="J109" s="43"/>
      <c r="K109" s="62"/>
    </row>
    <row r="110" spans="1:11" ht="15">
      <c r="A110" s="82"/>
      <c r="B110" s="225">
        <v>150101</v>
      </c>
      <c r="C110" s="235" t="s">
        <v>62</v>
      </c>
      <c r="D110" s="61" t="s">
        <v>329</v>
      </c>
      <c r="E110" s="251">
        <v>600000</v>
      </c>
      <c r="F110" s="250"/>
      <c r="G110" s="250"/>
      <c r="H110" s="43">
        <v>600000</v>
      </c>
      <c r="I110" s="62"/>
      <c r="J110" s="43"/>
      <c r="K110" s="62"/>
    </row>
    <row r="111" spans="1:11" ht="15">
      <c r="A111" s="82"/>
      <c r="B111" s="225">
        <v>150101</v>
      </c>
      <c r="C111" s="235" t="s">
        <v>62</v>
      </c>
      <c r="D111" s="61" t="s">
        <v>330</v>
      </c>
      <c r="E111" s="251">
        <v>300000</v>
      </c>
      <c r="F111" s="250"/>
      <c r="G111" s="250"/>
      <c r="H111" s="43">
        <v>300000</v>
      </c>
      <c r="I111" s="62"/>
      <c r="J111" s="43"/>
      <c r="K111" s="62"/>
    </row>
    <row r="112" spans="1:11" ht="30">
      <c r="A112" s="82"/>
      <c r="B112" s="225">
        <v>150101</v>
      </c>
      <c r="C112" s="235" t="s">
        <v>62</v>
      </c>
      <c r="D112" s="61" t="s">
        <v>344</v>
      </c>
      <c r="E112" s="251">
        <v>5609</v>
      </c>
      <c r="F112" s="250"/>
      <c r="G112" s="250"/>
      <c r="H112" s="43">
        <v>5609</v>
      </c>
      <c r="I112" s="62"/>
      <c r="J112" s="43"/>
      <c r="K112" s="62"/>
    </row>
    <row r="113" spans="1:11" ht="30">
      <c r="A113" s="82"/>
      <c r="B113" s="225">
        <v>150101</v>
      </c>
      <c r="C113" s="235" t="s">
        <v>62</v>
      </c>
      <c r="D113" s="61" t="s">
        <v>343</v>
      </c>
      <c r="E113" s="251">
        <v>12770</v>
      </c>
      <c r="F113" s="250"/>
      <c r="G113" s="250"/>
      <c r="H113" s="43">
        <v>12770</v>
      </c>
      <c r="I113" s="62"/>
      <c r="J113" s="43"/>
      <c r="K113" s="62"/>
    </row>
    <row r="114" spans="1:11" ht="30">
      <c r="A114" s="82"/>
      <c r="B114" s="225">
        <v>150101</v>
      </c>
      <c r="C114" s="235" t="s">
        <v>62</v>
      </c>
      <c r="D114" s="61" t="s">
        <v>342</v>
      </c>
      <c r="E114" s="251">
        <v>6685</v>
      </c>
      <c r="F114" s="250"/>
      <c r="G114" s="250"/>
      <c r="H114" s="43">
        <v>6685</v>
      </c>
      <c r="I114" s="62"/>
      <c r="J114" s="43"/>
      <c r="K114" s="62"/>
    </row>
    <row r="115" spans="1:11" ht="30">
      <c r="A115" s="82"/>
      <c r="B115" s="225">
        <v>150101</v>
      </c>
      <c r="C115" s="235" t="s">
        <v>62</v>
      </c>
      <c r="D115" s="61" t="s">
        <v>341</v>
      </c>
      <c r="E115" s="251">
        <v>12000</v>
      </c>
      <c r="F115" s="250"/>
      <c r="G115" s="250"/>
      <c r="H115" s="43">
        <v>12000</v>
      </c>
      <c r="I115" s="62"/>
      <c r="J115" s="43"/>
      <c r="K115" s="62"/>
    </row>
    <row r="116" spans="1:11" ht="30">
      <c r="A116" s="82"/>
      <c r="B116" s="225">
        <v>150101</v>
      </c>
      <c r="C116" s="235" t="s">
        <v>62</v>
      </c>
      <c r="D116" s="61" t="s">
        <v>409</v>
      </c>
      <c r="E116" s="251">
        <v>4009.5</v>
      </c>
      <c r="F116" s="250"/>
      <c r="G116" s="250"/>
      <c r="H116" s="43">
        <v>4009.5</v>
      </c>
      <c r="I116" s="62"/>
      <c r="J116" s="43"/>
      <c r="K116" s="62"/>
    </row>
    <row r="117" spans="1:11" ht="30">
      <c r="A117" s="82"/>
      <c r="B117" s="225">
        <v>150101</v>
      </c>
      <c r="C117" s="235" t="s">
        <v>62</v>
      </c>
      <c r="D117" s="61" t="s">
        <v>410</v>
      </c>
      <c r="E117" s="251">
        <v>20850.2</v>
      </c>
      <c r="F117" s="250"/>
      <c r="G117" s="250"/>
      <c r="H117" s="43">
        <v>20850.2</v>
      </c>
      <c r="I117" s="62"/>
      <c r="J117" s="43"/>
      <c r="K117" s="62"/>
    </row>
    <row r="118" spans="1:11" ht="30">
      <c r="A118" s="82"/>
      <c r="B118" s="225">
        <v>150101</v>
      </c>
      <c r="C118" s="235" t="s">
        <v>62</v>
      </c>
      <c r="D118" s="61" t="s">
        <v>340</v>
      </c>
      <c r="E118" s="251">
        <v>39744</v>
      </c>
      <c r="F118" s="250"/>
      <c r="G118" s="250"/>
      <c r="H118" s="43">
        <v>39744</v>
      </c>
      <c r="I118" s="62"/>
      <c r="J118" s="43"/>
      <c r="K118" s="62"/>
    </row>
    <row r="119" spans="1:11" ht="30">
      <c r="A119" s="82"/>
      <c r="B119" s="225">
        <v>150101</v>
      </c>
      <c r="C119" s="235" t="s">
        <v>62</v>
      </c>
      <c r="D119" s="61" t="s">
        <v>339</v>
      </c>
      <c r="E119" s="251">
        <v>3995</v>
      </c>
      <c r="F119" s="250"/>
      <c r="G119" s="250"/>
      <c r="H119" s="43">
        <v>3995</v>
      </c>
      <c r="I119" s="62"/>
      <c r="J119" s="43"/>
      <c r="K119" s="62"/>
    </row>
    <row r="120" spans="1:11" ht="30">
      <c r="A120" s="82"/>
      <c r="B120" s="225">
        <v>150101</v>
      </c>
      <c r="C120" s="235" t="s">
        <v>62</v>
      </c>
      <c r="D120" s="61" t="s">
        <v>332</v>
      </c>
      <c r="E120" s="251">
        <v>150000</v>
      </c>
      <c r="F120" s="250"/>
      <c r="G120" s="250"/>
      <c r="H120" s="43">
        <v>150000</v>
      </c>
      <c r="I120" s="62"/>
      <c r="J120" s="43"/>
      <c r="K120" s="62"/>
    </row>
    <row r="121" spans="1:11" ht="15">
      <c r="A121" s="82"/>
      <c r="B121" s="225">
        <v>150101</v>
      </c>
      <c r="C121" s="235" t="s">
        <v>62</v>
      </c>
      <c r="D121" s="61" t="s">
        <v>8</v>
      </c>
      <c r="E121" s="251">
        <v>50000</v>
      </c>
      <c r="F121" s="250"/>
      <c r="G121" s="250"/>
      <c r="H121" s="43">
        <v>50000</v>
      </c>
      <c r="I121" s="62"/>
      <c r="J121" s="43"/>
      <c r="K121" s="62"/>
    </row>
    <row r="122" spans="1:11" ht="15">
      <c r="A122" s="82"/>
      <c r="B122" s="225">
        <v>150101</v>
      </c>
      <c r="C122" s="235" t="s">
        <v>62</v>
      </c>
      <c r="D122" s="61" t="s">
        <v>9</v>
      </c>
      <c r="E122" s="251">
        <v>4000</v>
      </c>
      <c r="F122" s="250"/>
      <c r="G122" s="250"/>
      <c r="H122" s="43">
        <v>4000</v>
      </c>
      <c r="I122" s="62"/>
      <c r="J122" s="43"/>
      <c r="K122" s="62"/>
    </row>
    <row r="123" spans="1:11" ht="15">
      <c r="A123" s="82"/>
      <c r="B123" s="225">
        <v>150101</v>
      </c>
      <c r="C123" s="235" t="s">
        <v>62</v>
      </c>
      <c r="D123" s="61" t="s">
        <v>10</v>
      </c>
      <c r="E123" s="251">
        <v>70000</v>
      </c>
      <c r="F123" s="250"/>
      <c r="G123" s="250"/>
      <c r="H123" s="43">
        <v>70000</v>
      </c>
      <c r="I123" s="62"/>
      <c r="J123" s="43"/>
      <c r="K123" s="62"/>
    </row>
    <row r="124" spans="1:11" ht="15">
      <c r="A124" s="82"/>
      <c r="B124" s="225">
        <v>150101</v>
      </c>
      <c r="C124" s="235" t="s">
        <v>62</v>
      </c>
      <c r="D124" s="61" t="s">
        <v>11</v>
      </c>
      <c r="E124" s="251">
        <v>5000</v>
      </c>
      <c r="F124" s="250"/>
      <c r="G124" s="250"/>
      <c r="H124" s="43">
        <v>5000</v>
      </c>
      <c r="I124" s="62"/>
      <c r="J124" s="43"/>
      <c r="K124" s="62"/>
    </row>
    <row r="125" spans="1:11" ht="15">
      <c r="A125" s="82"/>
      <c r="B125" s="225">
        <v>150101</v>
      </c>
      <c r="C125" s="235" t="s">
        <v>62</v>
      </c>
      <c r="D125" s="61" t="s">
        <v>12</v>
      </c>
      <c r="E125" s="251">
        <v>1320</v>
      </c>
      <c r="F125" s="250"/>
      <c r="G125" s="250"/>
      <c r="H125" s="43">
        <v>1320</v>
      </c>
      <c r="I125" s="62"/>
      <c r="J125" s="43"/>
      <c r="K125" s="62"/>
    </row>
    <row r="126" spans="1:11" ht="15">
      <c r="A126" s="82"/>
      <c r="B126" s="225">
        <v>150101</v>
      </c>
      <c r="C126" s="235" t="s">
        <v>62</v>
      </c>
      <c r="D126" s="61" t="s">
        <v>13</v>
      </c>
      <c r="E126" s="251">
        <v>50000</v>
      </c>
      <c r="F126" s="250"/>
      <c r="G126" s="250"/>
      <c r="H126" s="43">
        <v>50000</v>
      </c>
      <c r="I126" s="62"/>
      <c r="J126" s="43"/>
      <c r="K126" s="62"/>
    </row>
    <row r="127" spans="1:11" ht="15">
      <c r="A127" s="82"/>
      <c r="B127" s="225">
        <v>150101</v>
      </c>
      <c r="C127" s="235" t="s">
        <v>62</v>
      </c>
      <c r="D127" s="61" t="s">
        <v>14</v>
      </c>
      <c r="E127" s="251">
        <v>4000</v>
      </c>
      <c r="F127" s="250"/>
      <c r="G127" s="250"/>
      <c r="H127" s="43">
        <v>4000</v>
      </c>
      <c r="I127" s="62"/>
      <c r="J127" s="43"/>
      <c r="K127" s="62"/>
    </row>
    <row r="128" spans="1:11" ht="30">
      <c r="A128" s="82"/>
      <c r="B128" s="225">
        <v>150101</v>
      </c>
      <c r="C128" s="235" t="s">
        <v>62</v>
      </c>
      <c r="D128" s="61" t="s">
        <v>447</v>
      </c>
      <c r="E128" s="251">
        <v>480.48</v>
      </c>
      <c r="F128" s="250"/>
      <c r="G128" s="250"/>
      <c r="H128" s="43">
        <v>480.48</v>
      </c>
      <c r="I128" s="62"/>
      <c r="J128" s="43"/>
      <c r="K128" s="62"/>
    </row>
    <row r="129" spans="1:11" ht="15">
      <c r="A129" s="82"/>
      <c r="B129" s="225">
        <v>150101</v>
      </c>
      <c r="C129" s="235" t="s">
        <v>62</v>
      </c>
      <c r="D129" s="61" t="s">
        <v>15</v>
      </c>
      <c r="E129" s="251">
        <v>50000</v>
      </c>
      <c r="F129" s="250"/>
      <c r="G129" s="250"/>
      <c r="H129" s="43">
        <v>50000</v>
      </c>
      <c r="I129" s="62"/>
      <c r="J129" s="43"/>
      <c r="K129" s="62"/>
    </row>
    <row r="130" spans="1:11" ht="15">
      <c r="A130" s="82"/>
      <c r="B130" s="225">
        <v>150101</v>
      </c>
      <c r="C130" s="235" t="s">
        <v>62</v>
      </c>
      <c r="D130" s="61" t="s">
        <v>16</v>
      </c>
      <c r="E130" s="251">
        <v>5000</v>
      </c>
      <c r="F130" s="250"/>
      <c r="G130" s="250"/>
      <c r="H130" s="43">
        <v>5000</v>
      </c>
      <c r="I130" s="62"/>
      <c r="J130" s="43"/>
      <c r="K130" s="62"/>
    </row>
    <row r="131" spans="1:11" ht="15">
      <c r="A131" s="82"/>
      <c r="B131" s="225">
        <v>150101</v>
      </c>
      <c r="C131" s="235" t="s">
        <v>62</v>
      </c>
      <c r="D131" s="61" t="s">
        <v>448</v>
      </c>
      <c r="E131" s="251">
        <v>1060</v>
      </c>
      <c r="F131" s="250"/>
      <c r="G131" s="250"/>
      <c r="H131" s="43">
        <v>1060</v>
      </c>
      <c r="I131" s="62"/>
      <c r="J131" s="43"/>
      <c r="K131" s="62"/>
    </row>
    <row r="132" spans="1:11" ht="15">
      <c r="A132" s="82"/>
      <c r="B132" s="225">
        <v>150101</v>
      </c>
      <c r="C132" s="235" t="s">
        <v>62</v>
      </c>
      <c r="D132" s="61" t="s">
        <v>17</v>
      </c>
      <c r="E132" s="251">
        <v>50000</v>
      </c>
      <c r="F132" s="250"/>
      <c r="G132" s="250"/>
      <c r="H132" s="43">
        <v>50000</v>
      </c>
      <c r="I132" s="62"/>
      <c r="J132" s="43"/>
      <c r="K132" s="62"/>
    </row>
    <row r="133" spans="1:11" ht="15">
      <c r="A133" s="82"/>
      <c r="B133" s="225">
        <v>150101</v>
      </c>
      <c r="C133" s="235" t="s">
        <v>62</v>
      </c>
      <c r="D133" s="61" t="s">
        <v>18</v>
      </c>
      <c r="E133" s="251">
        <v>5000</v>
      </c>
      <c r="F133" s="250"/>
      <c r="G133" s="250"/>
      <c r="H133" s="43">
        <v>5000</v>
      </c>
      <c r="I133" s="62"/>
      <c r="J133" s="43"/>
      <c r="K133" s="62"/>
    </row>
    <row r="134" spans="1:11" ht="15.75" customHeight="1">
      <c r="A134" s="82"/>
      <c r="B134" s="225">
        <v>150101</v>
      </c>
      <c r="C134" s="235" t="s">
        <v>62</v>
      </c>
      <c r="D134" s="61" t="s">
        <v>449</v>
      </c>
      <c r="E134" s="251">
        <v>785</v>
      </c>
      <c r="F134" s="250"/>
      <c r="G134" s="250"/>
      <c r="H134" s="43">
        <v>785</v>
      </c>
      <c r="I134" s="62"/>
      <c r="J134" s="43"/>
      <c r="K134" s="62"/>
    </row>
    <row r="135" spans="1:11" ht="30">
      <c r="A135" s="82"/>
      <c r="B135" s="225">
        <v>150101</v>
      </c>
      <c r="C135" s="235" t="s">
        <v>62</v>
      </c>
      <c r="D135" s="61" t="s">
        <v>333</v>
      </c>
      <c r="E135" s="251">
        <v>7000</v>
      </c>
      <c r="F135" s="250"/>
      <c r="G135" s="250"/>
      <c r="H135" s="43">
        <v>7000</v>
      </c>
      <c r="I135" s="62"/>
      <c r="J135" s="43"/>
      <c r="K135" s="62"/>
    </row>
    <row r="136" spans="1:11" ht="30">
      <c r="A136" s="82"/>
      <c r="B136" s="225">
        <v>150101</v>
      </c>
      <c r="C136" s="235" t="s">
        <v>62</v>
      </c>
      <c r="D136" s="61" t="s">
        <v>334</v>
      </c>
      <c r="E136" s="251">
        <v>785</v>
      </c>
      <c r="F136" s="250"/>
      <c r="G136" s="250"/>
      <c r="H136" s="43">
        <v>785</v>
      </c>
      <c r="I136" s="62"/>
      <c r="J136" s="43"/>
      <c r="K136" s="62"/>
    </row>
    <row r="137" spans="1:11" ht="30">
      <c r="A137" s="82"/>
      <c r="B137" s="225">
        <v>150101</v>
      </c>
      <c r="C137" s="235" t="s">
        <v>62</v>
      </c>
      <c r="D137" s="61" t="s">
        <v>411</v>
      </c>
      <c r="E137" s="251">
        <v>50000</v>
      </c>
      <c r="F137" s="250"/>
      <c r="G137" s="250"/>
      <c r="H137" s="43">
        <v>50000</v>
      </c>
      <c r="I137" s="62"/>
      <c r="J137" s="43"/>
      <c r="K137" s="62"/>
    </row>
    <row r="138" spans="1:11" ht="15">
      <c r="A138" s="82"/>
      <c r="B138" s="225">
        <v>150101</v>
      </c>
      <c r="C138" s="235" t="s">
        <v>62</v>
      </c>
      <c r="D138" s="61" t="s">
        <v>335</v>
      </c>
      <c r="E138" s="251">
        <v>5000</v>
      </c>
      <c r="F138" s="250"/>
      <c r="G138" s="250"/>
      <c r="H138" s="43">
        <v>5000</v>
      </c>
      <c r="I138" s="62"/>
      <c r="J138" s="43"/>
      <c r="K138" s="62"/>
    </row>
    <row r="139" spans="1:11" ht="15">
      <c r="A139" s="82"/>
      <c r="B139" s="225">
        <v>150101</v>
      </c>
      <c r="C139" s="235" t="s">
        <v>62</v>
      </c>
      <c r="D139" s="61" t="s">
        <v>336</v>
      </c>
      <c r="E139" s="251">
        <v>785</v>
      </c>
      <c r="F139" s="250"/>
      <c r="G139" s="250"/>
      <c r="H139" s="43">
        <v>785</v>
      </c>
      <c r="I139" s="62"/>
      <c r="J139" s="43"/>
      <c r="K139" s="62"/>
    </row>
    <row r="140" spans="1:11" ht="17.25" customHeight="1">
      <c r="A140" s="82"/>
      <c r="B140" s="225">
        <v>150101</v>
      </c>
      <c r="C140" s="235" t="s">
        <v>62</v>
      </c>
      <c r="D140" s="61" t="s">
        <v>337</v>
      </c>
      <c r="E140" s="251">
        <v>173482</v>
      </c>
      <c r="F140" s="250"/>
      <c r="G140" s="250"/>
      <c r="H140" s="43">
        <v>173482</v>
      </c>
      <c r="I140" s="62"/>
      <c r="J140" s="43"/>
      <c r="K140" s="62"/>
    </row>
    <row r="141" spans="1:11" ht="30">
      <c r="A141" s="82"/>
      <c r="B141" s="225">
        <v>150101</v>
      </c>
      <c r="C141" s="235" t="s">
        <v>62</v>
      </c>
      <c r="D141" s="61" t="s">
        <v>338</v>
      </c>
      <c r="E141" s="251">
        <v>10000</v>
      </c>
      <c r="F141" s="250"/>
      <c r="G141" s="250"/>
      <c r="H141" s="43">
        <v>10000</v>
      </c>
      <c r="I141" s="62"/>
      <c r="J141" s="43"/>
      <c r="K141" s="62"/>
    </row>
    <row r="142" spans="1:11" ht="30">
      <c r="A142" s="82"/>
      <c r="B142" s="225">
        <v>150101</v>
      </c>
      <c r="C142" s="235" t="s">
        <v>62</v>
      </c>
      <c r="D142" s="61" t="s">
        <v>446</v>
      </c>
      <c r="E142" s="251">
        <v>317896.74</v>
      </c>
      <c r="F142" s="250"/>
      <c r="G142" s="250"/>
      <c r="H142" s="43">
        <v>317896.74</v>
      </c>
      <c r="I142" s="62"/>
      <c r="J142" s="43"/>
      <c r="K142" s="62"/>
    </row>
    <row r="143" spans="1:11" ht="30">
      <c r="A143" s="82"/>
      <c r="B143" s="225">
        <v>150101</v>
      </c>
      <c r="C143" s="235" t="s">
        <v>62</v>
      </c>
      <c r="D143" s="61" t="s">
        <v>402</v>
      </c>
      <c r="E143" s="251">
        <v>75417.4</v>
      </c>
      <c r="F143" s="250"/>
      <c r="G143" s="250"/>
      <c r="H143" s="43">
        <v>75417.4</v>
      </c>
      <c r="I143" s="62"/>
      <c r="J143" s="43"/>
      <c r="K143" s="62"/>
    </row>
    <row r="144" spans="1:11" ht="30">
      <c r="A144" s="82"/>
      <c r="B144" s="225">
        <v>150101</v>
      </c>
      <c r="C144" s="235" t="s">
        <v>62</v>
      </c>
      <c r="D144" s="61" t="s">
        <v>401</v>
      </c>
      <c r="E144" s="251">
        <v>35000</v>
      </c>
      <c r="F144" s="250"/>
      <c r="G144" s="250"/>
      <c r="H144" s="43">
        <v>35000</v>
      </c>
      <c r="I144" s="62"/>
      <c r="J144" s="43"/>
      <c r="K144" s="62"/>
    </row>
    <row r="145" spans="1:11" ht="30">
      <c r="A145" s="82"/>
      <c r="B145" s="225">
        <v>150101</v>
      </c>
      <c r="C145" s="235" t="s">
        <v>62</v>
      </c>
      <c r="D145" s="61" t="s">
        <v>403</v>
      </c>
      <c r="E145" s="251">
        <v>2242</v>
      </c>
      <c r="F145" s="250"/>
      <c r="G145" s="250"/>
      <c r="H145" s="43">
        <v>2242</v>
      </c>
      <c r="I145" s="62"/>
      <c r="J145" s="43"/>
      <c r="K145" s="62"/>
    </row>
    <row r="146" spans="1:11" ht="15">
      <c r="A146" s="82"/>
      <c r="B146" s="225">
        <v>150101</v>
      </c>
      <c r="C146" s="235" t="s">
        <v>62</v>
      </c>
      <c r="D146" s="61" t="s">
        <v>19</v>
      </c>
      <c r="E146" s="251">
        <v>50000</v>
      </c>
      <c r="F146" s="250"/>
      <c r="G146" s="250"/>
      <c r="H146" s="43">
        <v>50000</v>
      </c>
      <c r="I146" s="62"/>
      <c r="J146" s="43"/>
      <c r="K146" s="62"/>
    </row>
    <row r="147" spans="1:11" ht="15">
      <c r="A147" s="82"/>
      <c r="B147" s="225">
        <v>150101</v>
      </c>
      <c r="C147" s="235" t="s">
        <v>62</v>
      </c>
      <c r="D147" s="61" t="s">
        <v>151</v>
      </c>
      <c r="E147" s="251">
        <v>300000</v>
      </c>
      <c r="F147" s="250"/>
      <c r="G147" s="250"/>
      <c r="H147" s="43">
        <v>300000</v>
      </c>
      <c r="I147" s="62"/>
      <c r="J147" s="43"/>
      <c r="K147" s="62"/>
    </row>
    <row r="148" spans="1:11" ht="60">
      <c r="A148" s="82"/>
      <c r="B148" s="225">
        <v>170703</v>
      </c>
      <c r="C148" s="230" t="s">
        <v>331</v>
      </c>
      <c r="D148" s="61" t="s">
        <v>430</v>
      </c>
      <c r="E148" s="251">
        <v>26887</v>
      </c>
      <c r="F148" s="250"/>
      <c r="G148" s="250"/>
      <c r="H148" s="43">
        <v>26887</v>
      </c>
      <c r="I148" s="62"/>
      <c r="J148" s="43"/>
      <c r="K148" s="62"/>
    </row>
    <row r="149" spans="1:11" ht="60">
      <c r="A149" s="82"/>
      <c r="B149" s="225">
        <v>170703</v>
      </c>
      <c r="C149" s="230" t="s">
        <v>331</v>
      </c>
      <c r="D149" s="61" t="s">
        <v>25</v>
      </c>
      <c r="E149" s="251">
        <v>21041</v>
      </c>
      <c r="F149" s="250"/>
      <c r="G149" s="250"/>
      <c r="H149" s="43">
        <v>21041</v>
      </c>
      <c r="I149" s="62"/>
      <c r="J149" s="43"/>
      <c r="K149" s="62"/>
    </row>
    <row r="150" spans="1:11" ht="60">
      <c r="A150" s="82"/>
      <c r="B150" s="225">
        <v>170703</v>
      </c>
      <c r="C150" s="230" t="s">
        <v>331</v>
      </c>
      <c r="D150" s="61" t="s">
        <v>26</v>
      </c>
      <c r="E150" s="251">
        <v>19532</v>
      </c>
      <c r="F150" s="250"/>
      <c r="G150" s="250"/>
      <c r="H150" s="43">
        <v>19532</v>
      </c>
      <c r="I150" s="62"/>
      <c r="J150" s="43"/>
      <c r="K150" s="62"/>
    </row>
    <row r="151" spans="1:11" ht="60">
      <c r="A151" s="82"/>
      <c r="B151" s="225">
        <v>170703</v>
      </c>
      <c r="C151" s="230" t="s">
        <v>331</v>
      </c>
      <c r="D151" s="61" t="s">
        <v>27</v>
      </c>
      <c r="E151" s="251">
        <v>16270</v>
      </c>
      <c r="F151" s="250"/>
      <c r="G151" s="250"/>
      <c r="H151" s="43">
        <v>16270</v>
      </c>
      <c r="I151" s="62"/>
      <c r="J151" s="43"/>
      <c r="K151" s="62"/>
    </row>
    <row r="152" spans="1:11" ht="60">
      <c r="A152" s="82"/>
      <c r="B152" s="225">
        <v>170703</v>
      </c>
      <c r="C152" s="230" t="s">
        <v>331</v>
      </c>
      <c r="D152" s="61" t="s">
        <v>28</v>
      </c>
      <c r="E152" s="251">
        <v>16270</v>
      </c>
      <c r="F152" s="250"/>
      <c r="G152" s="250"/>
      <c r="H152" s="43">
        <v>16270</v>
      </c>
      <c r="I152" s="62"/>
      <c r="J152" s="43"/>
      <c r="K152" s="62"/>
    </row>
    <row r="153" spans="1:11" ht="60">
      <c r="A153" s="82"/>
      <c r="B153" s="225">
        <v>170703</v>
      </c>
      <c r="C153" s="230" t="s">
        <v>331</v>
      </c>
      <c r="D153" s="61" t="s">
        <v>453</v>
      </c>
      <c r="E153" s="251">
        <v>150000</v>
      </c>
      <c r="F153" s="250"/>
      <c r="G153" s="250"/>
      <c r="H153" s="43">
        <v>150000</v>
      </c>
      <c r="I153" s="62"/>
      <c r="J153" s="43"/>
      <c r="K153" s="62"/>
    </row>
    <row r="154" spans="1:11" ht="60">
      <c r="A154" s="82"/>
      <c r="B154" s="225">
        <v>170703</v>
      </c>
      <c r="C154" s="230" t="s">
        <v>331</v>
      </c>
      <c r="D154" s="61" t="s">
        <v>454</v>
      </c>
      <c r="E154" s="251">
        <v>150000</v>
      </c>
      <c r="F154" s="250"/>
      <c r="G154" s="250"/>
      <c r="H154" s="43">
        <v>150000</v>
      </c>
      <c r="I154" s="62"/>
      <c r="J154" s="43"/>
      <c r="K154" s="62"/>
    </row>
    <row r="155" spans="1:11" ht="15">
      <c r="A155" s="82"/>
      <c r="B155" s="225">
        <v>150101</v>
      </c>
      <c r="C155" s="235" t="s">
        <v>62</v>
      </c>
      <c r="D155" s="61" t="s">
        <v>29</v>
      </c>
      <c r="E155" s="251">
        <v>100000</v>
      </c>
      <c r="F155" s="250"/>
      <c r="G155" s="250"/>
      <c r="H155" s="43">
        <v>100000</v>
      </c>
      <c r="I155" s="62"/>
      <c r="J155" s="43"/>
      <c r="K155" s="62"/>
    </row>
    <row r="156" spans="1:11" ht="15">
      <c r="A156" s="82"/>
      <c r="B156" s="225">
        <v>150101</v>
      </c>
      <c r="C156" s="235" t="s">
        <v>62</v>
      </c>
      <c r="D156" s="61" t="s">
        <v>30</v>
      </c>
      <c r="E156" s="251">
        <v>100000</v>
      </c>
      <c r="F156" s="250"/>
      <c r="G156" s="250"/>
      <c r="H156" s="43">
        <v>100000</v>
      </c>
      <c r="I156" s="62"/>
      <c r="J156" s="43"/>
      <c r="K156" s="62"/>
    </row>
    <row r="157" spans="1:11" ht="30">
      <c r="A157" s="82"/>
      <c r="B157" s="225">
        <v>150101</v>
      </c>
      <c r="C157" s="235" t="s">
        <v>62</v>
      </c>
      <c r="D157" s="61" t="s">
        <v>31</v>
      </c>
      <c r="E157" s="251">
        <v>100000</v>
      </c>
      <c r="F157" s="250"/>
      <c r="G157" s="250"/>
      <c r="H157" s="43">
        <v>100000</v>
      </c>
      <c r="I157" s="62"/>
      <c r="J157" s="43"/>
      <c r="K157" s="62"/>
    </row>
    <row r="158" spans="1:11" ht="30">
      <c r="A158" s="82"/>
      <c r="B158" s="225">
        <v>150101</v>
      </c>
      <c r="C158" s="235" t="s">
        <v>62</v>
      </c>
      <c r="D158" s="61" t="s">
        <v>33</v>
      </c>
      <c r="E158" s="251">
        <f>1005865.67-9800-11307.78-662096-120421.2-50000-5000-1320-50000-22500-50000+2634.52</f>
        <v>26055.210000000003</v>
      </c>
      <c r="F158" s="250"/>
      <c r="G158" s="250"/>
      <c r="H158" s="43">
        <f>1005865.67-9800-11307.78-662096-120421.2-50000-5000-1320-50000-22500-50000+2634.52</f>
        <v>26055.210000000003</v>
      </c>
      <c r="I158" s="62"/>
      <c r="J158" s="43"/>
      <c r="K158" s="62"/>
    </row>
    <row r="159" spans="1:11" ht="30">
      <c r="A159" s="82"/>
      <c r="B159" s="225">
        <v>250404</v>
      </c>
      <c r="C159" s="235" t="s">
        <v>62</v>
      </c>
      <c r="D159" s="61" t="s">
        <v>426</v>
      </c>
      <c r="E159" s="251">
        <v>0</v>
      </c>
      <c r="F159" s="250"/>
      <c r="G159" s="250"/>
      <c r="H159" s="43">
        <v>22000</v>
      </c>
      <c r="I159" s="62"/>
      <c r="J159" s="43"/>
      <c r="K159" s="62"/>
    </row>
    <row r="160" spans="1:11" ht="15">
      <c r="A160" s="82"/>
      <c r="B160" s="225">
        <v>250404</v>
      </c>
      <c r="C160" s="235" t="s">
        <v>62</v>
      </c>
      <c r="D160" s="61" t="s">
        <v>427</v>
      </c>
      <c r="E160" s="251">
        <v>0</v>
      </c>
      <c r="F160" s="250"/>
      <c r="G160" s="250"/>
      <c r="H160" s="43">
        <v>28000</v>
      </c>
      <c r="I160" s="62"/>
      <c r="J160" s="43"/>
      <c r="K160" s="62"/>
    </row>
    <row r="161" spans="1:11" ht="15">
      <c r="A161" s="82"/>
      <c r="B161" s="225">
        <v>150101</v>
      </c>
      <c r="C161" s="235" t="s">
        <v>62</v>
      </c>
      <c r="D161" s="61" t="s">
        <v>414</v>
      </c>
      <c r="E161" s="251">
        <v>22500</v>
      </c>
      <c r="F161" s="250"/>
      <c r="G161" s="250"/>
      <c r="H161" s="43">
        <v>22500</v>
      </c>
      <c r="I161" s="62"/>
      <c r="J161" s="43"/>
      <c r="K161" s="62"/>
    </row>
    <row r="162" spans="1:11" ht="30">
      <c r="A162" s="82"/>
      <c r="B162" s="225">
        <v>150101</v>
      </c>
      <c r="C162" s="235" t="s">
        <v>62</v>
      </c>
      <c r="D162" s="61" t="s">
        <v>415</v>
      </c>
      <c r="E162" s="251">
        <v>11307.78</v>
      </c>
      <c r="F162" s="250"/>
      <c r="G162" s="250"/>
      <c r="H162" s="43">
        <v>11307.78</v>
      </c>
      <c r="I162" s="62"/>
      <c r="J162" s="43"/>
      <c r="K162" s="62"/>
    </row>
    <row r="163" spans="1:11" ht="45">
      <c r="A163" s="82"/>
      <c r="B163" s="225">
        <v>150101</v>
      </c>
      <c r="C163" s="235" t="s">
        <v>62</v>
      </c>
      <c r="D163" s="61" t="s">
        <v>416</v>
      </c>
      <c r="E163" s="251">
        <v>662096</v>
      </c>
      <c r="F163" s="250"/>
      <c r="G163" s="250"/>
      <c r="H163" s="43">
        <v>662096</v>
      </c>
      <c r="I163" s="62"/>
      <c r="J163" s="43"/>
      <c r="K163" s="62"/>
    </row>
    <row r="164" spans="1:11" ht="15">
      <c r="A164" s="82"/>
      <c r="B164" s="225">
        <v>150101</v>
      </c>
      <c r="C164" s="235" t="s">
        <v>62</v>
      </c>
      <c r="D164" s="61" t="s">
        <v>417</v>
      </c>
      <c r="E164" s="251">
        <v>28680</v>
      </c>
      <c r="F164" s="250"/>
      <c r="G164" s="250"/>
      <c r="H164" s="43">
        <v>28680</v>
      </c>
      <c r="I164" s="62"/>
      <c r="J164" s="43"/>
      <c r="K164" s="62"/>
    </row>
    <row r="165" spans="1:11" ht="15">
      <c r="A165" s="82"/>
      <c r="B165" s="225">
        <v>150101</v>
      </c>
      <c r="C165" s="235" t="s">
        <v>62</v>
      </c>
      <c r="D165" s="61" t="s">
        <v>418</v>
      </c>
      <c r="E165" s="251">
        <v>1400</v>
      </c>
      <c r="F165" s="250"/>
      <c r="G165" s="250"/>
      <c r="H165" s="43">
        <v>1400</v>
      </c>
      <c r="I165" s="62"/>
      <c r="J165" s="43"/>
      <c r="K165" s="62"/>
    </row>
    <row r="166" spans="1:11" ht="30">
      <c r="A166" s="82"/>
      <c r="B166" s="225">
        <v>150101</v>
      </c>
      <c r="C166" s="235" t="s">
        <v>62</v>
      </c>
      <c r="D166" s="61" t="s">
        <v>450</v>
      </c>
      <c r="E166" s="251">
        <v>5112</v>
      </c>
      <c r="F166" s="250"/>
      <c r="G166" s="250"/>
      <c r="H166" s="43">
        <v>5112</v>
      </c>
      <c r="I166" s="62"/>
      <c r="J166" s="43"/>
      <c r="K166" s="62"/>
    </row>
    <row r="167" spans="1:11" ht="30">
      <c r="A167" s="82"/>
      <c r="B167" s="225">
        <v>150101</v>
      </c>
      <c r="C167" s="235" t="s">
        <v>62</v>
      </c>
      <c r="D167" s="61" t="s">
        <v>419</v>
      </c>
      <c r="E167" s="251">
        <v>5964</v>
      </c>
      <c r="F167" s="250"/>
      <c r="G167" s="250"/>
      <c r="H167" s="43">
        <v>5964</v>
      </c>
      <c r="I167" s="62"/>
      <c r="J167" s="43"/>
      <c r="K167" s="62"/>
    </row>
    <row r="168" spans="1:11" ht="30">
      <c r="A168" s="82"/>
      <c r="B168" s="225">
        <v>150101</v>
      </c>
      <c r="C168" s="235" t="s">
        <v>62</v>
      </c>
      <c r="D168" s="61" t="s">
        <v>420</v>
      </c>
      <c r="E168" s="251">
        <v>1400</v>
      </c>
      <c r="F168" s="250"/>
      <c r="G168" s="250"/>
      <c r="H168" s="43">
        <v>1400</v>
      </c>
      <c r="I168" s="62"/>
      <c r="J168" s="43"/>
      <c r="K168" s="62"/>
    </row>
    <row r="169" spans="1:11" ht="15">
      <c r="A169" s="82"/>
      <c r="B169" s="225">
        <v>150101</v>
      </c>
      <c r="C169" s="235" t="s">
        <v>62</v>
      </c>
      <c r="D169" s="61" t="s">
        <v>422</v>
      </c>
      <c r="E169" s="251">
        <v>50000</v>
      </c>
      <c r="F169" s="250"/>
      <c r="G169" s="250"/>
      <c r="H169" s="43">
        <v>50000</v>
      </c>
      <c r="I169" s="62"/>
      <c r="J169" s="43"/>
      <c r="K169" s="62"/>
    </row>
    <row r="170" spans="1:11" ht="15">
      <c r="A170" s="82"/>
      <c r="B170" s="225">
        <v>150101</v>
      </c>
      <c r="C170" s="235" t="s">
        <v>62</v>
      </c>
      <c r="D170" s="61" t="s">
        <v>423</v>
      </c>
      <c r="E170" s="251">
        <v>5000</v>
      </c>
      <c r="F170" s="250"/>
      <c r="G170" s="250"/>
      <c r="H170" s="43">
        <v>5000</v>
      </c>
      <c r="I170" s="62"/>
      <c r="J170" s="43"/>
      <c r="K170" s="62"/>
    </row>
    <row r="171" spans="1:11" ht="15">
      <c r="A171" s="82"/>
      <c r="B171" s="225">
        <v>150101</v>
      </c>
      <c r="C171" s="235" t="s">
        <v>62</v>
      </c>
      <c r="D171" s="61" t="s">
        <v>424</v>
      </c>
      <c r="E171" s="251">
        <v>1320</v>
      </c>
      <c r="F171" s="250"/>
      <c r="G171" s="250"/>
      <c r="H171" s="43">
        <v>1320</v>
      </c>
      <c r="I171" s="62"/>
      <c r="J171" s="43"/>
      <c r="K171" s="62"/>
    </row>
    <row r="172" spans="1:11" ht="15">
      <c r="A172" s="82"/>
      <c r="B172" s="225">
        <v>150101</v>
      </c>
      <c r="C172" s="235" t="s">
        <v>62</v>
      </c>
      <c r="D172" s="61" t="s">
        <v>425</v>
      </c>
      <c r="E172" s="251">
        <v>50000</v>
      </c>
      <c r="F172" s="250"/>
      <c r="G172" s="250"/>
      <c r="H172" s="43">
        <v>50000</v>
      </c>
      <c r="I172" s="62"/>
      <c r="J172" s="43"/>
      <c r="K172" s="62"/>
    </row>
    <row r="173" spans="1:11" ht="15">
      <c r="A173" s="82"/>
      <c r="B173" s="225"/>
      <c r="C173" s="235"/>
      <c r="D173" s="61"/>
      <c r="E173" s="252"/>
      <c r="F173" s="250"/>
      <c r="G173" s="250"/>
      <c r="H173" s="45"/>
      <c r="I173" s="62"/>
      <c r="J173" s="43"/>
      <c r="K173" s="62"/>
    </row>
    <row r="174" spans="1:11" ht="15">
      <c r="A174" s="82" t="s">
        <v>99</v>
      </c>
      <c r="B174" s="235"/>
      <c r="C174" s="235"/>
      <c r="D174" s="61" t="s">
        <v>56</v>
      </c>
      <c r="E174" s="45">
        <f>SUM(E12:E173)</f>
        <v>12196334.890000002</v>
      </c>
      <c r="F174" s="45" t="s">
        <v>138</v>
      </c>
      <c r="G174" s="45">
        <f>G64+G71</f>
        <v>0</v>
      </c>
      <c r="H174" s="45">
        <f>SUM(H12:H173)</f>
        <v>12246334.890000002</v>
      </c>
      <c r="I174" s="62"/>
      <c r="J174" s="43"/>
      <c r="K174" s="62">
        <f>SUM(A174:J174)</f>
        <v>24442669.780000005</v>
      </c>
    </row>
    <row r="175" spans="1:11" ht="15">
      <c r="A175" s="82" t="s">
        <v>99</v>
      </c>
      <c r="E175" s="253"/>
      <c r="F175" s="254"/>
      <c r="G175" s="254"/>
      <c r="H175" s="255"/>
      <c r="I175" s="62"/>
      <c r="J175" s="43"/>
      <c r="K175" s="62">
        <f>SUM(A175:J175)</f>
        <v>0</v>
      </c>
    </row>
    <row r="176" spans="5:9" ht="7.5" customHeight="1">
      <c r="E176" s="253"/>
      <c r="F176" s="254"/>
      <c r="G176" s="254"/>
      <c r="H176" s="255"/>
      <c r="I176" s="62"/>
    </row>
    <row r="177" spans="2:9" ht="15" hidden="1">
      <c r="B177" s="134"/>
      <c r="I177" s="62"/>
    </row>
    <row r="178" spans="2:9" ht="15.75">
      <c r="B178" s="134"/>
      <c r="C178" s="256" t="s">
        <v>139</v>
      </c>
      <c r="D178" s="257"/>
      <c r="E178" s="258" t="s">
        <v>118</v>
      </c>
      <c r="F178" s="259"/>
      <c r="G178" s="259"/>
      <c r="H178" s="260"/>
      <c r="I178" s="62"/>
    </row>
  </sheetData>
  <sheetProtection/>
  <mergeCells count="8">
    <mergeCell ref="A4:I4"/>
    <mergeCell ref="A5:I5"/>
    <mergeCell ref="A6:I6"/>
    <mergeCell ref="D8:D9"/>
    <mergeCell ref="E8:E9"/>
    <mergeCell ref="F8:F9"/>
    <mergeCell ref="G8:G9"/>
    <mergeCell ref="H8:H9"/>
  </mergeCells>
  <printOptions/>
  <pageMargins left="0.1968503937007874" right="0.1968503937007874" top="0.3937007874015748" bottom="0.3937007874015748" header="0.11811023622047245" footer="0.15748031496062992"/>
  <pageSetup horizontalDpi="300" verticalDpi="300" orientation="landscape" paperSize="9" scale="70" r:id="rId1"/>
  <rowBreaks count="2" manualBreakCount="2">
    <brk id="40" min="1" max="10" man="1"/>
    <brk id="139" min="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J9" sqref="J9"/>
    </sheetView>
  </sheetViews>
  <sheetFormatPr defaultColWidth="9.00390625" defaultRowHeight="12.75"/>
  <cols>
    <col min="1" max="1" width="13.75390625" style="118" customWidth="1"/>
    <col min="2" max="2" width="46.25390625" style="118" customWidth="1"/>
    <col min="3" max="3" width="20.25390625" style="118" customWidth="1"/>
    <col min="4" max="4" width="15.875" style="118" customWidth="1"/>
    <col min="5" max="5" width="16.25390625" style="118" customWidth="1"/>
    <col min="6" max="6" width="12.125" style="118" customWidth="1"/>
    <col min="7" max="16384" width="9.125" style="118" customWidth="1"/>
  </cols>
  <sheetData>
    <row r="1" spans="1:9" ht="15">
      <c r="A1" s="114"/>
      <c r="B1" s="115"/>
      <c r="C1" s="115"/>
      <c r="D1" s="116"/>
      <c r="E1" s="22" t="s">
        <v>259</v>
      </c>
      <c r="F1" s="22"/>
      <c r="G1" s="117"/>
      <c r="I1" s="117"/>
    </row>
    <row r="2" spans="1:9" ht="15">
      <c r="A2" s="114"/>
      <c r="B2" s="115"/>
      <c r="C2" s="115"/>
      <c r="D2" s="116"/>
      <c r="E2" s="239" t="s">
        <v>451</v>
      </c>
      <c r="F2" s="63"/>
      <c r="G2" s="25"/>
      <c r="I2" s="119"/>
    </row>
    <row r="3" spans="1:9" ht="15">
      <c r="A3" s="114"/>
      <c r="B3" s="115"/>
      <c r="C3" s="115"/>
      <c r="D3" s="116"/>
      <c r="E3" s="239" t="s">
        <v>178</v>
      </c>
      <c r="F3" s="63" t="s">
        <v>452</v>
      </c>
      <c r="I3" s="119"/>
    </row>
    <row r="4" spans="1:9" ht="14.25">
      <c r="A4" s="286"/>
      <c r="B4" s="286"/>
      <c r="C4" s="286"/>
      <c r="D4" s="286"/>
      <c r="E4" s="286"/>
      <c r="F4" s="286"/>
      <c r="G4" s="286"/>
      <c r="H4" s="286"/>
      <c r="I4" s="286"/>
    </row>
    <row r="5" spans="1:9" ht="14.25">
      <c r="A5" s="286" t="s">
        <v>23</v>
      </c>
      <c r="B5" s="286"/>
      <c r="C5" s="286"/>
      <c r="D5" s="286"/>
      <c r="E5" s="286"/>
      <c r="F5" s="286"/>
      <c r="G5" s="149"/>
      <c r="H5" s="149"/>
      <c r="I5" s="149"/>
    </row>
    <row r="6" spans="1:9" ht="9.75" customHeight="1">
      <c r="A6" s="286"/>
      <c r="B6" s="286"/>
      <c r="C6" s="286"/>
      <c r="D6" s="286"/>
      <c r="E6" s="286"/>
      <c r="F6" s="286"/>
      <c r="G6" s="286"/>
      <c r="H6" s="286"/>
      <c r="I6" s="286"/>
    </row>
    <row r="7" spans="1:9" ht="15" hidden="1">
      <c r="A7" s="114"/>
      <c r="B7" s="115"/>
      <c r="C7" s="115"/>
      <c r="D7" s="116"/>
      <c r="E7" s="121"/>
      <c r="F7" s="114"/>
      <c r="G7" s="114"/>
      <c r="H7" s="117"/>
      <c r="I7" s="114"/>
    </row>
    <row r="8" spans="1:9" ht="45" customHeight="1">
      <c r="A8" s="265" t="s">
        <v>34</v>
      </c>
      <c r="B8" s="265" t="s">
        <v>111</v>
      </c>
      <c r="C8" s="265" t="s">
        <v>84</v>
      </c>
      <c r="D8" s="265" t="s">
        <v>85</v>
      </c>
      <c r="E8" s="265"/>
      <c r="F8" s="265" t="s">
        <v>38</v>
      </c>
      <c r="G8" s="287"/>
      <c r="H8" s="288"/>
      <c r="I8" s="110"/>
    </row>
    <row r="9" spans="1:9" ht="30">
      <c r="A9" s="265"/>
      <c r="B9" s="265"/>
      <c r="C9" s="265"/>
      <c r="D9" s="106" t="s">
        <v>38</v>
      </c>
      <c r="E9" s="150" t="s">
        <v>159</v>
      </c>
      <c r="F9" s="265"/>
      <c r="G9" s="287"/>
      <c r="H9" s="288"/>
      <c r="I9" s="110"/>
    </row>
    <row r="10" spans="1:9" ht="15.75">
      <c r="A10" s="75">
        <v>1</v>
      </c>
      <c r="B10" s="76" t="s">
        <v>160</v>
      </c>
      <c r="C10" s="75">
        <v>3</v>
      </c>
      <c r="D10" s="76" t="s">
        <v>161</v>
      </c>
      <c r="E10" s="75">
        <v>5</v>
      </c>
      <c r="F10" s="76" t="s">
        <v>162</v>
      </c>
      <c r="G10" s="124"/>
      <c r="H10" s="124"/>
      <c r="I10" s="123"/>
    </row>
    <row r="11" spans="1:9" ht="15">
      <c r="A11" s="151" t="s">
        <v>163</v>
      </c>
      <c r="B11" s="155" t="s">
        <v>113</v>
      </c>
      <c r="C11" s="153">
        <f>C12</f>
        <v>605994.41</v>
      </c>
      <c r="D11" s="153">
        <f>D12</f>
        <v>6540997.52</v>
      </c>
      <c r="E11" s="153">
        <f>E12</f>
        <v>5786334.89</v>
      </c>
      <c r="F11" s="154">
        <f aca="true" t="shared" si="0" ref="F11:F22">C11+D11</f>
        <v>7146991.93</v>
      </c>
      <c r="G11" s="127"/>
      <c r="H11" s="127"/>
      <c r="I11" s="128"/>
    </row>
    <row r="12" spans="1:9" ht="28.5">
      <c r="A12" s="151" t="s">
        <v>164</v>
      </c>
      <c r="B12" s="152" t="s">
        <v>169</v>
      </c>
      <c r="C12" s="153">
        <f>C13-C14+C15</f>
        <v>605994.41</v>
      </c>
      <c r="D12" s="153">
        <f>D13-D14+D15</f>
        <v>6540997.52</v>
      </c>
      <c r="E12" s="153">
        <f>E13-E14+E15</f>
        <v>5786334.89</v>
      </c>
      <c r="F12" s="154">
        <f t="shared" si="0"/>
        <v>7146991.93</v>
      </c>
      <c r="G12" s="127"/>
      <c r="H12" s="127"/>
      <c r="I12" s="128"/>
    </row>
    <row r="13" spans="1:9" ht="15">
      <c r="A13" s="88" t="s">
        <v>255</v>
      </c>
      <c r="B13" s="111" t="s">
        <v>114</v>
      </c>
      <c r="C13" s="112">
        <v>655994.41</v>
      </c>
      <c r="D13" s="113">
        <v>6540997.52</v>
      </c>
      <c r="E13" s="113">
        <v>5786334.89</v>
      </c>
      <c r="F13" s="154">
        <f t="shared" si="0"/>
        <v>7196991.93</v>
      </c>
      <c r="G13" s="127"/>
      <c r="H13" s="127"/>
      <c r="I13" s="128"/>
    </row>
    <row r="14" spans="1:9" ht="15">
      <c r="A14" s="88" t="s">
        <v>256</v>
      </c>
      <c r="B14" s="111" t="s">
        <v>115</v>
      </c>
      <c r="C14" s="112">
        <v>50000</v>
      </c>
      <c r="D14" s="113">
        <v>0</v>
      </c>
      <c r="E14" s="113">
        <v>0</v>
      </c>
      <c r="F14" s="154">
        <f t="shared" si="0"/>
        <v>50000</v>
      </c>
      <c r="G14" s="127"/>
      <c r="H14" s="127"/>
      <c r="I14" s="128"/>
    </row>
    <row r="15" spans="1:9" ht="35.25" customHeight="1">
      <c r="A15" s="88" t="s">
        <v>165</v>
      </c>
      <c r="B15" s="111" t="s">
        <v>170</v>
      </c>
      <c r="C15" s="112">
        <v>0</v>
      </c>
      <c r="D15" s="113">
        <v>0</v>
      </c>
      <c r="E15" s="113">
        <v>0</v>
      </c>
      <c r="F15" s="154">
        <f t="shared" si="0"/>
        <v>0</v>
      </c>
      <c r="G15" s="127"/>
      <c r="H15" s="127"/>
      <c r="I15" s="128"/>
    </row>
    <row r="16" spans="1:9" ht="15">
      <c r="A16" s="151"/>
      <c r="B16" s="152" t="s">
        <v>171</v>
      </c>
      <c r="C16" s="153">
        <f>C11</f>
        <v>605994.41</v>
      </c>
      <c r="D16" s="153">
        <f>D11</f>
        <v>6540997.52</v>
      </c>
      <c r="E16" s="153">
        <f>E11</f>
        <v>5786334.89</v>
      </c>
      <c r="F16" s="154">
        <f t="shared" si="0"/>
        <v>7146991.93</v>
      </c>
      <c r="G16" s="127"/>
      <c r="H16" s="127"/>
      <c r="I16" s="128"/>
    </row>
    <row r="17" spans="1:9" ht="15">
      <c r="A17" s="151" t="s">
        <v>166</v>
      </c>
      <c r="B17" s="152" t="s">
        <v>116</v>
      </c>
      <c r="C17" s="153">
        <f>C18</f>
        <v>605994.41</v>
      </c>
      <c r="D17" s="153">
        <f>D18</f>
        <v>6540997.52</v>
      </c>
      <c r="E17" s="153">
        <f>E18</f>
        <v>5786334.89</v>
      </c>
      <c r="F17" s="154">
        <f t="shared" si="0"/>
        <v>7146991.93</v>
      </c>
      <c r="G17" s="127"/>
      <c r="H17" s="127"/>
      <c r="I17" s="128"/>
    </row>
    <row r="18" spans="1:9" ht="15">
      <c r="A18" s="88" t="s">
        <v>167</v>
      </c>
      <c r="B18" s="152" t="s">
        <v>117</v>
      </c>
      <c r="C18" s="153">
        <f>C19-C20+C21</f>
        <v>605994.41</v>
      </c>
      <c r="D18" s="153">
        <f>D19-D20+D21</f>
        <v>6540997.52</v>
      </c>
      <c r="E18" s="153">
        <f>E19-E20+E21</f>
        <v>5786334.89</v>
      </c>
      <c r="F18" s="154">
        <f t="shared" si="0"/>
        <v>7146991.93</v>
      </c>
      <c r="G18" s="127"/>
      <c r="H18" s="127"/>
      <c r="I18" s="128"/>
    </row>
    <row r="19" spans="1:9" ht="15">
      <c r="A19" s="88" t="s">
        <v>257</v>
      </c>
      <c r="B19" s="111" t="s">
        <v>114</v>
      </c>
      <c r="C19" s="112">
        <v>655994.41</v>
      </c>
      <c r="D19" s="113">
        <v>6540997.52</v>
      </c>
      <c r="E19" s="113">
        <v>5786334.89</v>
      </c>
      <c r="F19" s="154">
        <f t="shared" si="0"/>
        <v>7196991.93</v>
      </c>
      <c r="G19" s="127"/>
      <c r="H19" s="127"/>
      <c r="I19" s="128"/>
    </row>
    <row r="20" spans="1:9" ht="15">
      <c r="A20" s="88" t="s">
        <v>258</v>
      </c>
      <c r="B20" s="111" t="s">
        <v>115</v>
      </c>
      <c r="C20" s="112">
        <v>50000</v>
      </c>
      <c r="D20" s="113">
        <v>0</v>
      </c>
      <c r="E20" s="113">
        <v>0</v>
      </c>
      <c r="F20" s="154">
        <f t="shared" si="0"/>
        <v>50000</v>
      </c>
      <c r="G20" s="127"/>
      <c r="H20" s="127"/>
      <c r="I20" s="128"/>
    </row>
    <row r="21" spans="1:9" ht="31.5" customHeight="1">
      <c r="A21" s="88" t="s">
        <v>168</v>
      </c>
      <c r="B21" s="111" t="s">
        <v>170</v>
      </c>
      <c r="C21" s="112">
        <v>0</v>
      </c>
      <c r="D21" s="113">
        <v>0</v>
      </c>
      <c r="E21" s="113">
        <v>0</v>
      </c>
      <c r="F21" s="154">
        <f t="shared" si="0"/>
        <v>0</v>
      </c>
      <c r="G21" s="127"/>
      <c r="H21" s="127"/>
      <c r="I21" s="128"/>
    </row>
    <row r="22" spans="1:9" ht="15">
      <c r="A22" s="151"/>
      <c r="B22" s="152" t="s">
        <v>172</v>
      </c>
      <c r="C22" s="153">
        <f>C18</f>
        <v>605994.41</v>
      </c>
      <c r="D22" s="153">
        <f>D18</f>
        <v>6540997.52</v>
      </c>
      <c r="E22" s="153">
        <f>E18</f>
        <v>5786334.89</v>
      </c>
      <c r="F22" s="154">
        <f t="shared" si="0"/>
        <v>7146991.93</v>
      </c>
      <c r="G22" s="128"/>
      <c r="H22" s="127"/>
      <c r="I22" s="128"/>
    </row>
    <row r="23" spans="1:9" ht="15">
      <c r="A23" s="125"/>
      <c r="B23" s="126"/>
      <c r="C23" s="129"/>
      <c r="D23" s="130"/>
      <c r="E23" s="127"/>
      <c r="F23" s="128"/>
      <c r="G23" s="128"/>
      <c r="H23" s="127"/>
      <c r="I23" s="128"/>
    </row>
    <row r="24" spans="1:9" ht="15">
      <c r="A24" s="125"/>
      <c r="B24" s="126"/>
      <c r="C24" s="129"/>
      <c r="D24" s="130"/>
      <c r="E24" s="127"/>
      <c r="F24" s="128"/>
      <c r="G24" s="128"/>
      <c r="H24" s="127"/>
      <c r="I24" s="128"/>
    </row>
    <row r="25" spans="1:9" ht="15" hidden="1">
      <c r="A25" s="125"/>
      <c r="B25" s="126"/>
      <c r="F25" s="128"/>
      <c r="G25" s="128"/>
      <c r="H25" s="127"/>
      <c r="I25" s="128"/>
    </row>
    <row r="26" spans="1:9" ht="15" hidden="1">
      <c r="A26" s="125"/>
      <c r="B26" s="126"/>
      <c r="F26" s="128"/>
      <c r="G26" s="128"/>
      <c r="H26" s="127"/>
      <c r="I26" s="128"/>
    </row>
    <row r="27" spans="1:9" ht="15" hidden="1">
      <c r="A27" s="125"/>
      <c r="B27" s="126"/>
      <c r="F27" s="128"/>
      <c r="G27" s="128"/>
      <c r="H27" s="127"/>
      <c r="I27" s="128"/>
    </row>
    <row r="28" spans="1:9" ht="15" hidden="1">
      <c r="A28" s="125"/>
      <c r="B28" s="126"/>
      <c r="F28" s="128"/>
      <c r="G28" s="128"/>
      <c r="H28" s="127"/>
      <c r="I28" s="128"/>
    </row>
    <row r="29" spans="1:9" ht="15" hidden="1">
      <c r="A29" s="125"/>
      <c r="B29" s="126"/>
      <c r="F29" s="128"/>
      <c r="G29" s="128"/>
      <c r="H29" s="127"/>
      <c r="I29" s="128"/>
    </row>
    <row r="30" spans="1:9" ht="15" hidden="1">
      <c r="A30" s="125"/>
      <c r="B30" s="126"/>
      <c r="F30" s="128"/>
      <c r="G30" s="128"/>
      <c r="H30" s="127"/>
      <c r="I30" s="128"/>
    </row>
    <row r="31" spans="1:9" ht="15" hidden="1">
      <c r="A31" s="125"/>
      <c r="B31" s="126"/>
      <c r="F31" s="128"/>
      <c r="G31" s="128"/>
      <c r="H31" s="127"/>
      <c r="I31" s="128"/>
    </row>
    <row r="32" spans="1:9" ht="15" hidden="1">
      <c r="A32" s="125"/>
      <c r="B32" s="126"/>
      <c r="F32" s="128"/>
      <c r="G32" s="128"/>
      <c r="H32" s="127"/>
      <c r="I32" s="128"/>
    </row>
    <row r="33" spans="1:9" ht="15" hidden="1">
      <c r="A33" s="125"/>
      <c r="B33" s="126"/>
      <c r="F33" s="128"/>
      <c r="G33" s="128"/>
      <c r="H33" s="127"/>
      <c r="I33" s="128"/>
    </row>
    <row r="34" spans="1:9" ht="15" hidden="1">
      <c r="A34" s="125"/>
      <c r="B34" s="126"/>
      <c r="F34" s="128"/>
      <c r="G34" s="128"/>
      <c r="H34" s="127"/>
      <c r="I34" s="128"/>
    </row>
    <row r="35" spans="1:9" ht="15" hidden="1">
      <c r="A35" s="125"/>
      <c r="B35" s="126"/>
      <c r="F35" s="128"/>
      <c r="G35" s="128"/>
      <c r="H35" s="127"/>
      <c r="I35" s="128"/>
    </row>
    <row r="36" spans="1:9" ht="15" hidden="1">
      <c r="A36" s="125"/>
      <c r="B36" s="126"/>
      <c r="F36" s="128"/>
      <c r="G36" s="128"/>
      <c r="H36" s="127"/>
      <c r="I36" s="128"/>
    </row>
    <row r="37" spans="1:9" ht="15" hidden="1">
      <c r="A37" s="125"/>
      <c r="B37" s="126"/>
      <c r="F37" s="128"/>
      <c r="G37" s="128"/>
      <c r="H37" s="127"/>
      <c r="I37" s="128"/>
    </row>
    <row r="38" spans="1:9" ht="15" hidden="1">
      <c r="A38" s="125"/>
      <c r="B38" s="126"/>
      <c r="F38" s="128"/>
      <c r="G38" s="128"/>
      <c r="H38" s="127"/>
      <c r="I38" s="131"/>
    </row>
    <row r="39" spans="1:9" ht="15" hidden="1">
      <c r="A39" s="125"/>
      <c r="B39" s="126"/>
      <c r="F39" s="128"/>
      <c r="G39" s="128"/>
      <c r="H39" s="127"/>
      <c r="I39" s="128"/>
    </row>
    <row r="40" spans="1:9" ht="15" hidden="1">
      <c r="A40" s="125"/>
      <c r="B40" s="126"/>
      <c r="F40" s="128"/>
      <c r="G40" s="128"/>
      <c r="H40" s="127"/>
      <c r="I40" s="128"/>
    </row>
    <row r="41" spans="1:9" ht="15" hidden="1">
      <c r="A41" s="125"/>
      <c r="B41" s="126"/>
      <c r="F41" s="128"/>
      <c r="G41" s="128"/>
      <c r="H41" s="127"/>
      <c r="I41" s="128"/>
    </row>
    <row r="42" spans="1:9" ht="15" hidden="1">
      <c r="A42" s="125"/>
      <c r="B42" s="126"/>
      <c r="F42" s="128"/>
      <c r="G42" s="128"/>
      <c r="H42" s="127"/>
      <c r="I42" s="128"/>
    </row>
    <row r="43" spans="1:9" ht="15" hidden="1">
      <c r="A43" s="125"/>
      <c r="B43" s="126"/>
      <c r="F43" s="128"/>
      <c r="G43" s="128"/>
      <c r="H43" s="127"/>
      <c r="I43" s="128"/>
    </row>
    <row r="44" spans="1:9" ht="15" hidden="1">
      <c r="A44" s="125"/>
      <c r="B44" s="126"/>
      <c r="F44" s="128"/>
      <c r="G44" s="128"/>
      <c r="H44" s="127"/>
      <c r="I44" s="128"/>
    </row>
    <row r="45" spans="1:9" ht="15" hidden="1">
      <c r="A45" s="125"/>
      <c r="B45" s="126"/>
      <c r="F45" s="128"/>
      <c r="G45" s="128"/>
      <c r="H45" s="127"/>
      <c r="I45" s="128"/>
    </row>
    <row r="46" spans="1:9" ht="15" hidden="1">
      <c r="A46" s="125"/>
      <c r="B46" s="126"/>
      <c r="F46" s="128"/>
      <c r="G46" s="128"/>
      <c r="H46" s="127"/>
      <c r="I46" s="128"/>
    </row>
    <row r="47" spans="1:9" ht="15" hidden="1">
      <c r="A47" s="134"/>
      <c r="B47" s="110"/>
      <c r="F47" s="136"/>
      <c r="G47" s="136"/>
      <c r="H47" s="122"/>
      <c r="I47" s="137"/>
    </row>
    <row r="48" spans="1:9" ht="15" hidden="1">
      <c r="A48" s="134"/>
      <c r="B48" s="126"/>
      <c r="F48" s="136"/>
      <c r="G48" s="136"/>
      <c r="H48" s="122"/>
      <c r="I48" s="137"/>
    </row>
    <row r="49" spans="1:9" ht="15" hidden="1">
      <c r="A49" s="134"/>
      <c r="B49" s="110"/>
      <c r="F49" s="136"/>
      <c r="G49" s="136"/>
      <c r="H49" s="122"/>
      <c r="I49" s="137"/>
    </row>
    <row r="50" spans="1:9" ht="15" hidden="1">
      <c r="A50" s="134"/>
      <c r="B50" s="126"/>
      <c r="F50" s="136"/>
      <c r="G50" s="136"/>
      <c r="H50" s="122"/>
      <c r="I50" s="137"/>
    </row>
    <row r="51" spans="1:9" ht="15" hidden="1">
      <c r="A51" s="134"/>
      <c r="B51" s="110"/>
      <c r="F51" s="136"/>
      <c r="G51" s="136"/>
      <c r="H51" s="122"/>
      <c r="I51" s="137"/>
    </row>
    <row r="52" spans="1:9" ht="15" hidden="1">
      <c r="A52" s="138"/>
      <c r="B52" s="115"/>
      <c r="F52" s="120"/>
      <c r="G52" s="120"/>
      <c r="H52" s="117"/>
      <c r="I52" s="136"/>
    </row>
    <row r="53" spans="1:9" ht="15" hidden="1">
      <c r="A53" s="138"/>
      <c r="B53" s="115"/>
      <c r="F53" s="120"/>
      <c r="G53" s="120"/>
      <c r="H53" s="117"/>
      <c r="I53" s="136"/>
    </row>
    <row r="54" spans="1:9" ht="15" hidden="1">
      <c r="A54" s="138"/>
      <c r="B54" s="115"/>
      <c r="F54" s="120"/>
      <c r="G54" s="120"/>
      <c r="H54" s="117"/>
      <c r="I54" s="136"/>
    </row>
    <row r="55" spans="1:9" ht="15" hidden="1">
      <c r="A55" s="138"/>
      <c r="B55" s="115"/>
      <c r="F55" s="120"/>
      <c r="G55" s="120"/>
      <c r="H55" s="117"/>
      <c r="I55" s="136"/>
    </row>
    <row r="56" spans="1:9" ht="15" hidden="1">
      <c r="A56" s="138"/>
      <c r="B56" s="140"/>
      <c r="F56" s="141"/>
      <c r="G56" s="141"/>
      <c r="H56" s="117"/>
      <c r="I56" s="136"/>
    </row>
    <row r="57" spans="1:9" ht="15" hidden="1">
      <c r="A57" s="138"/>
      <c r="B57" s="140"/>
      <c r="F57" s="122"/>
      <c r="G57" s="122"/>
      <c r="H57" s="117"/>
      <c r="I57" s="136"/>
    </row>
    <row r="58" spans="1:9" ht="15" hidden="1">
      <c r="A58" s="138"/>
      <c r="B58" s="115"/>
      <c r="F58" s="142"/>
      <c r="G58" s="142"/>
      <c r="H58" s="143"/>
      <c r="I58" s="136"/>
    </row>
    <row r="59" spans="1:9" ht="15" hidden="1">
      <c r="A59" s="138"/>
      <c r="B59" s="115"/>
      <c r="F59" s="143"/>
      <c r="G59" s="143"/>
      <c r="H59" s="143"/>
      <c r="I59" s="136"/>
    </row>
    <row r="60" spans="1:9" ht="15" hidden="1">
      <c r="A60" s="138" t="s">
        <v>99</v>
      </c>
      <c r="B60" s="115"/>
      <c r="F60" s="110"/>
      <c r="G60" s="110"/>
      <c r="H60" s="122"/>
      <c r="I60" s="136"/>
    </row>
    <row r="61" spans="1:9" ht="15" hidden="1">
      <c r="A61" s="138" t="s">
        <v>99</v>
      </c>
      <c r="B61" s="115"/>
      <c r="F61" s="114"/>
      <c r="G61" s="114"/>
      <c r="H61" s="117"/>
      <c r="I61" s="136"/>
    </row>
    <row r="62" spans="1:9" ht="15" hidden="1">
      <c r="A62" s="138"/>
      <c r="B62" s="129"/>
      <c r="C62" s="130"/>
      <c r="D62" s="127"/>
      <c r="F62" s="147"/>
      <c r="G62" s="147"/>
      <c r="H62" s="148"/>
      <c r="I62" s="136"/>
    </row>
    <row r="63" spans="2:4" ht="15" hidden="1">
      <c r="B63" s="129"/>
      <c r="C63" s="130"/>
      <c r="D63" s="127"/>
    </row>
    <row r="64" spans="2:4" ht="15" hidden="1">
      <c r="B64" s="129"/>
      <c r="C64" s="130"/>
      <c r="D64" s="127"/>
    </row>
    <row r="65" spans="2:4" ht="15" hidden="1">
      <c r="B65" s="129"/>
      <c r="C65" s="130"/>
      <c r="D65" s="127"/>
    </row>
    <row r="66" spans="2:4" ht="15" hidden="1">
      <c r="B66" s="129"/>
      <c r="C66" s="130"/>
      <c r="D66" s="127"/>
    </row>
    <row r="67" spans="2:4" ht="15" hidden="1">
      <c r="B67" s="129"/>
      <c r="C67" s="130"/>
      <c r="D67" s="127"/>
    </row>
    <row r="68" spans="2:4" ht="15" hidden="1">
      <c r="B68" s="129"/>
      <c r="C68" s="130"/>
      <c r="D68" s="127"/>
    </row>
    <row r="69" spans="2:4" ht="15" hidden="1">
      <c r="B69" s="129"/>
      <c r="C69" s="130"/>
      <c r="D69" s="127"/>
    </row>
    <row r="70" spans="2:4" ht="15" hidden="1">
      <c r="B70" s="129"/>
      <c r="C70" s="130"/>
      <c r="D70" s="127"/>
    </row>
    <row r="71" spans="2:4" ht="15" hidden="1">
      <c r="B71" s="129"/>
      <c r="C71" s="130"/>
      <c r="D71" s="127"/>
    </row>
    <row r="72" spans="2:4" ht="15" hidden="1">
      <c r="B72" s="129"/>
      <c r="C72" s="130"/>
      <c r="D72" s="127"/>
    </row>
    <row r="73" spans="2:4" ht="15" hidden="1">
      <c r="B73" s="129"/>
      <c r="C73" s="130"/>
      <c r="D73" s="127"/>
    </row>
    <row r="74" spans="2:4" ht="15" hidden="1">
      <c r="B74" s="129"/>
      <c r="C74" s="130"/>
      <c r="D74" s="127"/>
    </row>
    <row r="75" spans="2:4" ht="15" hidden="1">
      <c r="B75" s="129"/>
      <c r="C75" s="130"/>
      <c r="D75" s="127"/>
    </row>
    <row r="76" spans="2:4" ht="15" hidden="1">
      <c r="B76" s="129"/>
      <c r="C76" s="130"/>
      <c r="D76" s="127"/>
    </row>
    <row r="77" spans="2:4" ht="15" hidden="1">
      <c r="B77" s="129"/>
      <c r="C77" s="130"/>
      <c r="D77" s="127"/>
    </row>
    <row r="78" spans="2:4" ht="15" hidden="1">
      <c r="B78" s="129"/>
      <c r="C78" s="130"/>
      <c r="D78" s="127"/>
    </row>
    <row r="79" spans="2:4" ht="15" hidden="1">
      <c r="B79" s="132"/>
      <c r="C79" s="130"/>
      <c r="D79" s="127"/>
    </row>
    <row r="80" spans="2:4" ht="15" hidden="1">
      <c r="B80" s="133"/>
      <c r="C80" s="130"/>
      <c r="D80" s="127"/>
    </row>
    <row r="81" spans="2:4" ht="15" hidden="1">
      <c r="B81" s="133"/>
      <c r="C81" s="130"/>
      <c r="D81" s="127"/>
    </row>
    <row r="82" spans="2:4" ht="15" hidden="1">
      <c r="B82" s="133"/>
      <c r="C82" s="130"/>
      <c r="D82" s="127"/>
    </row>
    <row r="83" spans="2:4" ht="15" hidden="1">
      <c r="B83" s="133"/>
      <c r="C83" s="130"/>
      <c r="D83" s="127"/>
    </row>
    <row r="84" spans="2:4" ht="15" hidden="1">
      <c r="B84" s="133"/>
      <c r="C84" s="135"/>
      <c r="D84" s="122"/>
    </row>
    <row r="85" spans="2:4" ht="15" hidden="1">
      <c r="B85" s="133"/>
      <c r="C85" s="135"/>
      <c r="D85" s="122"/>
    </row>
    <row r="86" spans="2:4" ht="15" hidden="1">
      <c r="B86" s="133"/>
      <c r="C86" s="135"/>
      <c r="D86" s="122"/>
    </row>
    <row r="87" spans="2:4" ht="15" hidden="1">
      <c r="B87" s="133"/>
      <c r="C87" s="135"/>
      <c r="D87" s="122"/>
    </row>
    <row r="88" spans="2:4" ht="15" hidden="1">
      <c r="B88" s="133"/>
      <c r="C88" s="135"/>
      <c r="D88" s="122"/>
    </row>
    <row r="89" spans="2:4" ht="15" hidden="1">
      <c r="B89" s="132"/>
      <c r="C89" s="139"/>
      <c r="D89" s="117"/>
    </row>
    <row r="90" spans="2:4" ht="15" hidden="1">
      <c r="B90" s="133"/>
      <c r="C90" s="139"/>
      <c r="D90" s="117"/>
    </row>
    <row r="91" spans="2:4" ht="15" hidden="1">
      <c r="B91" s="129"/>
      <c r="C91" s="139"/>
      <c r="D91" s="117"/>
    </row>
    <row r="92" spans="2:4" ht="15" hidden="1">
      <c r="B92" s="129"/>
      <c r="C92" s="139"/>
      <c r="D92" s="117"/>
    </row>
    <row r="93" spans="2:4" ht="15" hidden="1">
      <c r="B93" s="129"/>
      <c r="C93" s="139"/>
      <c r="D93" s="117"/>
    </row>
    <row r="94" spans="2:4" ht="15" hidden="1">
      <c r="B94" s="129"/>
      <c r="C94" s="116"/>
      <c r="D94" s="117"/>
    </row>
    <row r="95" spans="2:4" ht="15" hidden="1">
      <c r="B95" s="129"/>
      <c r="C95" s="116"/>
      <c r="D95" s="121"/>
    </row>
    <row r="96" spans="2:4" ht="15" hidden="1">
      <c r="B96" s="115"/>
      <c r="C96" s="116"/>
      <c r="D96" s="143"/>
    </row>
    <row r="97" spans="2:4" ht="15" hidden="1">
      <c r="B97" s="115"/>
      <c r="C97" s="116"/>
      <c r="D97" s="136"/>
    </row>
    <row r="98" spans="2:4" ht="15">
      <c r="B98" s="115"/>
      <c r="C98" s="116"/>
      <c r="D98" s="121"/>
    </row>
    <row r="99" spans="2:4" ht="15.75">
      <c r="B99" s="144" t="s">
        <v>139</v>
      </c>
      <c r="C99" s="145"/>
      <c r="D99" s="146" t="s">
        <v>118</v>
      </c>
    </row>
  </sheetData>
  <mergeCells count="10">
    <mergeCell ref="B8:B9"/>
    <mergeCell ref="C8:C9"/>
    <mergeCell ref="A5:F5"/>
    <mergeCell ref="A4:I4"/>
    <mergeCell ref="A6:I6"/>
    <mergeCell ref="F8:F9"/>
    <mergeCell ref="G8:G9"/>
    <mergeCell ref="H8:H9"/>
    <mergeCell ref="D8:E8"/>
    <mergeCell ref="A8:A9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6"/>
  <sheetViews>
    <sheetView zoomScale="75" zoomScaleNormal="75" workbookViewId="0" topLeftCell="B1">
      <selection activeCell="E14" sqref="E14"/>
    </sheetView>
  </sheetViews>
  <sheetFormatPr defaultColWidth="9.00390625" defaultRowHeight="12.75"/>
  <cols>
    <col min="1" max="1" width="10.125" style="22" hidden="1" customWidth="1"/>
    <col min="2" max="2" width="21.375" style="60" customWidth="1"/>
    <col min="3" max="3" width="47.75390625" style="60" customWidth="1"/>
    <col min="4" max="4" width="34.00390625" style="19" customWidth="1"/>
    <col min="5" max="5" width="12.625" style="40" customWidth="1"/>
    <col min="6" max="6" width="26.75390625" style="22" customWidth="1"/>
    <col min="7" max="7" width="14.125" style="22" customWidth="1"/>
    <col min="8" max="8" width="14.125" style="68" customWidth="1"/>
    <col min="9" max="11" width="0" style="22" hidden="1" customWidth="1"/>
    <col min="12" max="16384" width="9.125" style="22" customWidth="1"/>
  </cols>
  <sheetData>
    <row r="1" spans="5:9" ht="15">
      <c r="E1" s="22"/>
      <c r="F1" s="22" t="s">
        <v>260</v>
      </c>
      <c r="I1" s="68"/>
    </row>
    <row r="2" spans="5:10" ht="15">
      <c r="E2" s="25"/>
      <c r="F2" s="25" t="s">
        <v>311</v>
      </c>
      <c r="I2" s="25"/>
      <c r="J2" s="10"/>
    </row>
    <row r="3" spans="5:10" ht="15">
      <c r="E3" s="25"/>
      <c r="F3" s="25" t="s">
        <v>178</v>
      </c>
      <c r="G3" s="22" t="s">
        <v>312</v>
      </c>
      <c r="I3" s="25"/>
      <c r="J3" s="10"/>
    </row>
    <row r="4" spans="1:9" ht="15">
      <c r="A4" s="292"/>
      <c r="B4" s="292"/>
      <c r="C4" s="292"/>
      <c r="D4" s="292"/>
      <c r="E4" s="292"/>
      <c r="F4" s="292"/>
      <c r="G4" s="292"/>
      <c r="H4" s="292"/>
      <c r="I4" s="292"/>
    </row>
    <row r="5" spans="1:9" ht="15.75">
      <c r="A5" s="293" t="s">
        <v>24</v>
      </c>
      <c r="B5" s="293"/>
      <c r="C5" s="293"/>
      <c r="D5" s="293"/>
      <c r="E5" s="293"/>
      <c r="F5" s="293"/>
      <c r="G5" s="293"/>
      <c r="H5" s="293"/>
      <c r="I5" s="293"/>
    </row>
    <row r="6" spans="1:9" ht="15.75">
      <c r="A6" s="293"/>
      <c r="B6" s="293"/>
      <c r="C6" s="293"/>
      <c r="D6" s="293"/>
      <c r="E6" s="293"/>
      <c r="F6" s="293"/>
      <c r="G6" s="293"/>
      <c r="H6" s="293"/>
      <c r="I6" s="293"/>
    </row>
    <row r="7" spans="1:9" ht="15.75" hidden="1">
      <c r="A7" s="158"/>
      <c r="B7" s="164"/>
      <c r="C7" s="164"/>
      <c r="D7" s="167"/>
      <c r="E7" s="92"/>
      <c r="F7" s="158"/>
      <c r="G7" s="158"/>
      <c r="H7" s="168"/>
      <c r="I7" s="158"/>
    </row>
    <row r="8" spans="1:11" ht="69" customHeight="1">
      <c r="A8" s="169" t="s">
        <v>92</v>
      </c>
      <c r="B8" s="169" t="s">
        <v>251</v>
      </c>
      <c r="C8" s="169" t="s">
        <v>148</v>
      </c>
      <c r="D8" s="294" t="s">
        <v>84</v>
      </c>
      <c r="E8" s="295"/>
      <c r="F8" s="294" t="s">
        <v>85</v>
      </c>
      <c r="G8" s="295"/>
      <c r="H8" s="170" t="s">
        <v>38</v>
      </c>
      <c r="I8" s="169" t="s">
        <v>124</v>
      </c>
      <c r="J8" s="43" t="s">
        <v>125</v>
      </c>
      <c r="K8" s="39" t="s">
        <v>93</v>
      </c>
    </row>
    <row r="9" spans="1:11" ht="80.25" customHeight="1">
      <c r="A9" s="169"/>
      <c r="B9" s="169" t="s">
        <v>252</v>
      </c>
      <c r="C9" s="169" t="s">
        <v>143</v>
      </c>
      <c r="D9" s="171" t="s">
        <v>261</v>
      </c>
      <c r="E9" s="172" t="s">
        <v>112</v>
      </c>
      <c r="F9" s="171" t="s">
        <v>262</v>
      </c>
      <c r="G9" s="171" t="s">
        <v>112</v>
      </c>
      <c r="H9" s="173" t="s">
        <v>112</v>
      </c>
      <c r="I9" s="169"/>
      <c r="J9" s="43"/>
      <c r="K9" s="39"/>
    </row>
    <row r="10" spans="1:11" ht="15.75" customHeight="1">
      <c r="A10" s="169"/>
      <c r="B10" s="76" t="s">
        <v>253</v>
      </c>
      <c r="C10" s="75" t="s">
        <v>263</v>
      </c>
      <c r="D10" s="167"/>
      <c r="E10" s="77">
        <f>SUM(E12:E55,)</f>
        <v>22000</v>
      </c>
      <c r="F10" s="77">
        <f>SUM(F11:F107,)</f>
        <v>0</v>
      </c>
      <c r="G10" s="77">
        <f>SUM(G11:G107,)</f>
        <v>0</v>
      </c>
      <c r="H10" s="77">
        <f>SUM(H12:H55)</f>
        <v>22000</v>
      </c>
      <c r="I10" s="169"/>
      <c r="J10" s="43"/>
      <c r="K10" s="39"/>
    </row>
    <row r="11" spans="1:11" ht="39.75" customHeight="1" hidden="1">
      <c r="A11" s="169"/>
      <c r="B11" s="169"/>
      <c r="C11" s="169"/>
      <c r="D11" s="169"/>
      <c r="E11" s="174"/>
      <c r="F11" s="169"/>
      <c r="G11" s="169"/>
      <c r="H11" s="175"/>
      <c r="I11" s="169"/>
      <c r="J11" s="43"/>
      <c r="K11" s="39"/>
    </row>
    <row r="12" spans="1:11" s="79" customFormat="1" ht="14.25" customHeight="1">
      <c r="A12" s="75"/>
      <c r="B12" s="76"/>
      <c r="C12" s="75"/>
      <c r="D12" s="75"/>
      <c r="E12" s="157"/>
      <c r="F12" s="75"/>
      <c r="G12" s="75"/>
      <c r="H12" s="77"/>
      <c r="I12" s="75"/>
      <c r="J12" s="78"/>
      <c r="K12" s="75"/>
    </row>
    <row r="13" spans="1:11" s="161" customFormat="1" ht="73.5" customHeight="1">
      <c r="A13" s="176" t="s">
        <v>99</v>
      </c>
      <c r="B13" s="177" t="s">
        <v>121</v>
      </c>
      <c r="C13" s="178" t="s">
        <v>122</v>
      </c>
      <c r="D13" s="178" t="s">
        <v>309</v>
      </c>
      <c r="E13" s="179">
        <v>22000</v>
      </c>
      <c r="F13" s="179"/>
      <c r="G13" s="179">
        <v>0</v>
      </c>
      <c r="H13" s="179">
        <f>E13+G13</f>
        <v>22000</v>
      </c>
      <c r="I13" s="180"/>
      <c r="J13" s="159"/>
      <c r="K13" s="160">
        <f aca="true" t="shared" si="0" ref="K13:K38">SUM(A13:J13)</f>
        <v>44000</v>
      </c>
    </row>
    <row r="14" spans="1:11" s="161" customFormat="1" ht="13.5" customHeight="1">
      <c r="A14" s="176" t="s">
        <v>99</v>
      </c>
      <c r="B14" s="181"/>
      <c r="C14" s="182"/>
      <c r="D14" s="183"/>
      <c r="E14" s="179"/>
      <c r="F14" s="184"/>
      <c r="G14" s="179"/>
      <c r="H14" s="179"/>
      <c r="I14" s="180"/>
      <c r="J14" s="159"/>
      <c r="K14" s="160">
        <f t="shared" si="0"/>
        <v>0</v>
      </c>
    </row>
    <row r="15" spans="1:11" s="161" customFormat="1" ht="13.5" customHeight="1" hidden="1">
      <c r="A15" s="176" t="s">
        <v>99</v>
      </c>
      <c r="B15" s="181"/>
      <c r="C15" s="182"/>
      <c r="D15" s="183"/>
      <c r="E15" s="179"/>
      <c r="F15" s="184"/>
      <c r="G15" s="179"/>
      <c r="H15" s="179"/>
      <c r="I15" s="180"/>
      <c r="J15" s="159"/>
      <c r="K15" s="160">
        <f t="shared" si="0"/>
        <v>0</v>
      </c>
    </row>
    <row r="16" spans="1:11" s="161" customFormat="1" ht="18" customHeight="1" hidden="1">
      <c r="A16" s="176" t="s">
        <v>99</v>
      </c>
      <c r="B16" s="181"/>
      <c r="C16" s="182"/>
      <c r="D16" s="183"/>
      <c r="E16" s="179"/>
      <c r="F16" s="184"/>
      <c r="G16" s="179"/>
      <c r="H16" s="179"/>
      <c r="I16" s="180"/>
      <c r="J16" s="159">
        <v>334.9</v>
      </c>
      <c r="K16" s="160">
        <f t="shared" si="0"/>
        <v>334.9</v>
      </c>
    </row>
    <row r="17" spans="1:11" s="161" customFormat="1" ht="15.75" hidden="1">
      <c r="A17" s="176" t="s">
        <v>99</v>
      </c>
      <c r="B17" s="181"/>
      <c r="C17" s="182"/>
      <c r="D17" s="183"/>
      <c r="E17" s="179"/>
      <c r="F17" s="184"/>
      <c r="G17" s="179"/>
      <c r="H17" s="179"/>
      <c r="I17" s="180"/>
      <c r="J17" s="159"/>
      <c r="K17" s="160">
        <f t="shared" si="0"/>
        <v>0</v>
      </c>
    </row>
    <row r="18" spans="1:11" s="161" customFormat="1" ht="15.75" hidden="1">
      <c r="A18" s="176" t="s">
        <v>99</v>
      </c>
      <c r="B18" s="181"/>
      <c r="C18" s="182"/>
      <c r="D18" s="183"/>
      <c r="E18" s="179"/>
      <c r="F18" s="184"/>
      <c r="G18" s="179"/>
      <c r="H18" s="179"/>
      <c r="I18" s="180"/>
      <c r="J18" s="159"/>
      <c r="K18" s="160">
        <f t="shared" si="0"/>
        <v>0</v>
      </c>
    </row>
    <row r="19" spans="1:11" s="161" customFormat="1" ht="15.75" hidden="1">
      <c r="A19" s="176" t="s">
        <v>99</v>
      </c>
      <c r="B19" s="181"/>
      <c r="C19" s="182"/>
      <c r="D19" s="183"/>
      <c r="E19" s="179"/>
      <c r="F19" s="184"/>
      <c r="G19" s="179"/>
      <c r="H19" s="179"/>
      <c r="I19" s="180"/>
      <c r="J19" s="159"/>
      <c r="K19" s="160">
        <f t="shared" si="0"/>
        <v>0</v>
      </c>
    </row>
    <row r="20" spans="1:11" s="161" customFormat="1" ht="15.75" hidden="1">
      <c r="A20" s="176" t="s">
        <v>99</v>
      </c>
      <c r="B20" s="181"/>
      <c r="C20" s="182"/>
      <c r="D20" s="183"/>
      <c r="E20" s="179"/>
      <c r="F20" s="185"/>
      <c r="G20" s="185"/>
      <c r="H20" s="179"/>
      <c r="I20" s="180"/>
      <c r="J20" s="159"/>
      <c r="K20" s="160">
        <f t="shared" si="0"/>
        <v>0</v>
      </c>
    </row>
    <row r="21" spans="1:11" s="161" customFormat="1" ht="15" customHeight="1" hidden="1">
      <c r="A21" s="176" t="s">
        <v>99</v>
      </c>
      <c r="B21" s="181"/>
      <c r="C21" s="182"/>
      <c r="D21" s="183"/>
      <c r="E21" s="179"/>
      <c r="F21" s="185"/>
      <c r="G21" s="185"/>
      <c r="H21" s="179"/>
      <c r="I21" s="180"/>
      <c r="J21" s="159"/>
      <c r="K21" s="160">
        <f t="shared" si="0"/>
        <v>0</v>
      </c>
    </row>
    <row r="22" spans="1:11" s="161" customFormat="1" ht="15.75" hidden="1">
      <c r="A22" s="176" t="s">
        <v>99</v>
      </c>
      <c r="B22" s="181"/>
      <c r="C22" s="182"/>
      <c r="D22" s="183"/>
      <c r="E22" s="179"/>
      <c r="F22" s="185"/>
      <c r="G22" s="185"/>
      <c r="H22" s="179"/>
      <c r="I22" s="180"/>
      <c r="J22" s="159"/>
      <c r="K22" s="160">
        <f t="shared" si="0"/>
        <v>0</v>
      </c>
    </row>
    <row r="23" spans="1:11" s="161" customFormat="1" ht="18" customHeight="1" hidden="1">
      <c r="A23" s="176" t="s">
        <v>99</v>
      </c>
      <c r="B23" s="181"/>
      <c r="C23" s="182"/>
      <c r="D23" s="183"/>
      <c r="E23" s="179"/>
      <c r="F23" s="185"/>
      <c r="G23" s="185"/>
      <c r="H23" s="179"/>
      <c r="I23" s="180"/>
      <c r="J23" s="159"/>
      <c r="K23" s="160">
        <f t="shared" si="0"/>
        <v>0</v>
      </c>
    </row>
    <row r="24" spans="1:11" s="161" customFormat="1" ht="16.5" customHeight="1" hidden="1">
      <c r="A24" s="176" t="s">
        <v>99</v>
      </c>
      <c r="B24" s="181"/>
      <c r="C24" s="182"/>
      <c r="D24" s="183"/>
      <c r="E24" s="179"/>
      <c r="F24" s="185"/>
      <c r="G24" s="185"/>
      <c r="H24" s="179"/>
      <c r="I24" s="180"/>
      <c r="J24" s="159"/>
      <c r="K24" s="160">
        <f t="shared" si="0"/>
        <v>0</v>
      </c>
    </row>
    <row r="25" spans="1:11" s="161" customFormat="1" ht="15.75" hidden="1">
      <c r="A25" s="176" t="s">
        <v>99</v>
      </c>
      <c r="B25" s="181"/>
      <c r="C25" s="182"/>
      <c r="D25" s="183"/>
      <c r="E25" s="179"/>
      <c r="F25" s="185"/>
      <c r="G25" s="185"/>
      <c r="H25" s="179"/>
      <c r="I25" s="180"/>
      <c r="J25" s="159"/>
      <c r="K25" s="160">
        <f t="shared" si="0"/>
        <v>0</v>
      </c>
    </row>
    <row r="26" spans="1:11" s="161" customFormat="1" ht="15.75" hidden="1">
      <c r="A26" s="176" t="s">
        <v>99</v>
      </c>
      <c r="B26" s="181"/>
      <c r="C26" s="182"/>
      <c r="D26" s="183"/>
      <c r="E26" s="179"/>
      <c r="F26" s="185"/>
      <c r="G26" s="185"/>
      <c r="H26" s="179"/>
      <c r="I26" s="180"/>
      <c r="J26" s="159"/>
      <c r="K26" s="160">
        <f t="shared" si="0"/>
        <v>0</v>
      </c>
    </row>
    <row r="27" spans="1:11" s="161" customFormat="1" ht="15.75" customHeight="1" hidden="1">
      <c r="A27" s="176" t="s">
        <v>99</v>
      </c>
      <c r="B27" s="181"/>
      <c r="C27" s="182"/>
      <c r="D27" s="183"/>
      <c r="E27" s="179"/>
      <c r="F27" s="185"/>
      <c r="G27" s="185"/>
      <c r="H27" s="179"/>
      <c r="I27" s="180"/>
      <c r="J27" s="159"/>
      <c r="K27" s="160">
        <f t="shared" si="0"/>
        <v>0</v>
      </c>
    </row>
    <row r="28" spans="1:11" s="161" customFormat="1" ht="15.75" hidden="1">
      <c r="A28" s="176" t="s">
        <v>99</v>
      </c>
      <c r="B28" s="181"/>
      <c r="C28" s="182"/>
      <c r="D28" s="183"/>
      <c r="E28" s="179"/>
      <c r="F28" s="185"/>
      <c r="G28" s="185"/>
      <c r="H28" s="179"/>
      <c r="I28" s="180"/>
      <c r="J28" s="159"/>
      <c r="K28" s="160">
        <f t="shared" si="0"/>
        <v>0</v>
      </c>
    </row>
    <row r="29" spans="1:11" s="161" customFormat="1" ht="15.75" hidden="1">
      <c r="A29" s="176" t="s">
        <v>99</v>
      </c>
      <c r="B29" s="181"/>
      <c r="C29" s="182"/>
      <c r="D29" s="183"/>
      <c r="E29" s="179"/>
      <c r="F29" s="185"/>
      <c r="G29" s="185"/>
      <c r="H29" s="179"/>
      <c r="I29" s="180"/>
      <c r="J29" s="159"/>
      <c r="K29" s="160">
        <f t="shared" si="0"/>
        <v>0</v>
      </c>
    </row>
    <row r="30" spans="1:11" s="90" customFormat="1" ht="15.75" hidden="1">
      <c r="A30" s="186" t="s">
        <v>99</v>
      </c>
      <c r="B30" s="181"/>
      <c r="C30" s="182"/>
      <c r="D30" s="183"/>
      <c r="E30" s="179"/>
      <c r="F30" s="185"/>
      <c r="G30" s="185"/>
      <c r="H30" s="179"/>
      <c r="I30" s="185"/>
      <c r="J30" s="86"/>
      <c r="K30" s="89">
        <f t="shared" si="0"/>
        <v>0</v>
      </c>
    </row>
    <row r="31" spans="1:11" s="161" customFormat="1" ht="15.75" hidden="1">
      <c r="A31" s="176" t="s">
        <v>99</v>
      </c>
      <c r="B31" s="181"/>
      <c r="C31" s="182"/>
      <c r="D31" s="183"/>
      <c r="E31" s="179"/>
      <c r="F31" s="185"/>
      <c r="G31" s="185"/>
      <c r="H31" s="179"/>
      <c r="I31" s="180"/>
      <c r="J31" s="159"/>
      <c r="K31" s="160">
        <f t="shared" si="0"/>
        <v>0</v>
      </c>
    </row>
    <row r="32" spans="1:11" s="161" customFormat="1" ht="15.75" hidden="1">
      <c r="A32" s="176" t="s">
        <v>99</v>
      </c>
      <c r="B32" s="181"/>
      <c r="C32" s="182"/>
      <c r="D32" s="183"/>
      <c r="E32" s="179"/>
      <c r="F32" s="185"/>
      <c r="G32" s="185"/>
      <c r="H32" s="179"/>
      <c r="I32" s="180"/>
      <c r="J32" s="159"/>
      <c r="K32" s="160">
        <f t="shared" si="0"/>
        <v>0</v>
      </c>
    </row>
    <row r="33" spans="1:11" s="90" customFormat="1" ht="15.75" hidden="1">
      <c r="A33" s="186" t="s">
        <v>99</v>
      </c>
      <c r="B33" s="177"/>
      <c r="C33" s="182"/>
      <c r="D33" s="183"/>
      <c r="E33" s="179"/>
      <c r="F33" s="185"/>
      <c r="G33" s="185"/>
      <c r="H33" s="179"/>
      <c r="I33" s="185"/>
      <c r="J33" s="86"/>
      <c r="K33" s="89">
        <f t="shared" si="0"/>
        <v>0</v>
      </c>
    </row>
    <row r="34" spans="1:11" s="90" customFormat="1" ht="17.25" customHeight="1" hidden="1">
      <c r="A34" s="186" t="s">
        <v>99</v>
      </c>
      <c r="B34" s="177"/>
      <c r="C34" s="182"/>
      <c r="D34" s="183"/>
      <c r="E34" s="179"/>
      <c r="F34" s="185"/>
      <c r="G34" s="185"/>
      <c r="H34" s="179"/>
      <c r="I34" s="185"/>
      <c r="J34" s="86"/>
      <c r="K34" s="89">
        <f t="shared" si="0"/>
        <v>0</v>
      </c>
    </row>
    <row r="35" spans="1:11" s="90" customFormat="1" ht="15.75" hidden="1">
      <c r="A35" s="186" t="s">
        <v>99</v>
      </c>
      <c r="B35" s="177"/>
      <c r="C35" s="182"/>
      <c r="D35" s="183"/>
      <c r="E35" s="179"/>
      <c r="F35" s="185"/>
      <c r="G35" s="185"/>
      <c r="H35" s="179"/>
      <c r="I35" s="185"/>
      <c r="J35" s="86"/>
      <c r="K35" s="89">
        <f t="shared" si="0"/>
        <v>0</v>
      </c>
    </row>
    <row r="36" spans="1:11" s="90" customFormat="1" ht="15" customHeight="1" hidden="1">
      <c r="A36" s="186" t="s">
        <v>99</v>
      </c>
      <c r="B36" s="177"/>
      <c r="C36" s="182"/>
      <c r="D36" s="183"/>
      <c r="E36" s="179"/>
      <c r="F36" s="185"/>
      <c r="G36" s="185"/>
      <c r="H36" s="179"/>
      <c r="I36" s="187"/>
      <c r="J36" s="91"/>
      <c r="K36" s="91">
        <f t="shared" si="0"/>
        <v>0</v>
      </c>
    </row>
    <row r="37" spans="1:11" s="90" customFormat="1" ht="15.75" hidden="1">
      <c r="A37" s="186" t="s">
        <v>99</v>
      </c>
      <c r="B37" s="177"/>
      <c r="C37" s="182"/>
      <c r="D37" s="183"/>
      <c r="E37" s="179"/>
      <c r="F37" s="185"/>
      <c r="G37" s="185"/>
      <c r="H37" s="179"/>
      <c r="I37" s="185"/>
      <c r="J37" s="86"/>
      <c r="K37" s="89">
        <f t="shared" si="0"/>
        <v>0</v>
      </c>
    </row>
    <row r="38" spans="1:11" s="90" customFormat="1" ht="15.75" hidden="1">
      <c r="A38" s="186" t="s">
        <v>99</v>
      </c>
      <c r="B38" s="177"/>
      <c r="C38" s="182"/>
      <c r="D38" s="183"/>
      <c r="E38" s="179"/>
      <c r="F38" s="185"/>
      <c r="G38" s="185"/>
      <c r="H38" s="179"/>
      <c r="I38" s="185"/>
      <c r="J38" s="86"/>
      <c r="K38" s="89">
        <f t="shared" si="0"/>
        <v>0</v>
      </c>
    </row>
    <row r="39" spans="1:11" s="90" customFormat="1" ht="15.75" hidden="1">
      <c r="A39" s="186"/>
      <c r="B39" s="177"/>
      <c r="C39" s="182"/>
      <c r="D39" s="183"/>
      <c r="E39" s="179"/>
      <c r="F39" s="185"/>
      <c r="G39" s="185"/>
      <c r="H39" s="179"/>
      <c r="I39" s="185"/>
      <c r="J39" s="86"/>
      <c r="K39" s="89"/>
    </row>
    <row r="40" spans="1:11" s="90" customFormat="1" ht="15.75" hidden="1">
      <c r="A40" s="186"/>
      <c r="B40" s="177"/>
      <c r="C40" s="182"/>
      <c r="D40" s="183"/>
      <c r="E40" s="179"/>
      <c r="F40" s="185"/>
      <c r="G40" s="185"/>
      <c r="H40" s="179"/>
      <c r="I40" s="185"/>
      <c r="J40" s="86"/>
      <c r="K40" s="89"/>
    </row>
    <row r="41" spans="1:11" s="90" customFormat="1" ht="15.75" hidden="1">
      <c r="A41" s="186"/>
      <c r="B41" s="177"/>
      <c r="C41" s="182"/>
      <c r="D41" s="183"/>
      <c r="E41" s="179"/>
      <c r="F41" s="185"/>
      <c r="G41" s="185"/>
      <c r="H41" s="179"/>
      <c r="I41" s="185"/>
      <c r="J41" s="86"/>
      <c r="K41" s="89"/>
    </row>
    <row r="42" spans="1:11" s="90" customFormat="1" ht="15.75" hidden="1">
      <c r="A42" s="186"/>
      <c r="B42" s="177"/>
      <c r="C42" s="182"/>
      <c r="D42" s="183"/>
      <c r="E42" s="179"/>
      <c r="F42" s="185"/>
      <c r="G42" s="185"/>
      <c r="H42" s="179"/>
      <c r="I42" s="185"/>
      <c r="J42" s="86"/>
      <c r="K42" s="89"/>
    </row>
    <row r="43" spans="1:11" s="90" customFormat="1" ht="15.75" hidden="1">
      <c r="A43" s="186"/>
      <c r="B43" s="177"/>
      <c r="C43" s="182"/>
      <c r="D43" s="183"/>
      <c r="E43" s="179"/>
      <c r="F43" s="185"/>
      <c r="G43" s="185"/>
      <c r="H43" s="179"/>
      <c r="I43" s="185"/>
      <c r="J43" s="86"/>
      <c r="K43" s="89"/>
    </row>
    <row r="44" spans="1:11" s="90" customFormat="1" ht="16.5" customHeight="1" hidden="1">
      <c r="A44" s="186"/>
      <c r="B44" s="177"/>
      <c r="C44" s="182"/>
      <c r="D44" s="183"/>
      <c r="E44" s="179"/>
      <c r="F44" s="185"/>
      <c r="G44" s="185"/>
      <c r="H44" s="179"/>
      <c r="I44" s="185"/>
      <c r="J44" s="86"/>
      <c r="K44" s="89"/>
    </row>
    <row r="45" spans="1:11" s="161" customFormat="1" ht="16.5" customHeight="1" hidden="1">
      <c r="A45" s="176"/>
      <c r="B45" s="177"/>
      <c r="C45" s="182"/>
      <c r="D45" s="183"/>
      <c r="E45" s="179"/>
      <c r="F45" s="185"/>
      <c r="G45" s="185"/>
      <c r="H45" s="179"/>
      <c r="I45" s="180"/>
      <c r="J45" s="159"/>
      <c r="K45" s="160"/>
    </row>
    <row r="46" spans="1:11" s="90" customFormat="1" ht="15.75">
      <c r="A46" s="186"/>
      <c r="B46" s="177"/>
      <c r="C46" s="182"/>
      <c r="D46" s="183"/>
      <c r="E46" s="179"/>
      <c r="F46" s="185"/>
      <c r="G46" s="185"/>
      <c r="H46" s="179"/>
      <c r="I46" s="185"/>
      <c r="J46" s="86"/>
      <c r="K46" s="89"/>
    </row>
    <row r="47" spans="1:11" s="90" customFormat="1" ht="15.75" hidden="1">
      <c r="A47" s="186"/>
      <c r="B47" s="181"/>
      <c r="C47" s="182"/>
      <c r="D47" s="183"/>
      <c r="E47" s="179"/>
      <c r="F47" s="185"/>
      <c r="G47" s="185"/>
      <c r="H47" s="179"/>
      <c r="I47" s="185"/>
      <c r="J47" s="86"/>
      <c r="K47" s="89"/>
    </row>
    <row r="48" spans="1:11" s="90" customFormat="1" ht="15.75" hidden="1">
      <c r="A48" s="186"/>
      <c r="B48" s="181"/>
      <c r="C48" s="182"/>
      <c r="D48" s="183"/>
      <c r="E48" s="179"/>
      <c r="F48" s="185"/>
      <c r="G48" s="185"/>
      <c r="H48" s="179"/>
      <c r="I48" s="185"/>
      <c r="J48" s="86"/>
      <c r="K48" s="89"/>
    </row>
    <row r="49" spans="1:11" s="90" customFormat="1" ht="15.75" hidden="1">
      <c r="A49" s="186"/>
      <c r="B49" s="181"/>
      <c r="C49" s="182"/>
      <c r="D49" s="183"/>
      <c r="E49" s="179"/>
      <c r="F49" s="185"/>
      <c r="G49" s="185"/>
      <c r="H49" s="179"/>
      <c r="I49" s="185"/>
      <c r="J49" s="86"/>
      <c r="K49" s="89"/>
    </row>
    <row r="50" spans="1:11" s="90" customFormat="1" ht="15.75" hidden="1">
      <c r="A50" s="186"/>
      <c r="B50" s="181"/>
      <c r="C50" s="182"/>
      <c r="D50" s="183"/>
      <c r="E50" s="179"/>
      <c r="F50" s="185"/>
      <c r="G50" s="185"/>
      <c r="H50" s="179"/>
      <c r="I50" s="185"/>
      <c r="J50" s="86"/>
      <c r="K50" s="89"/>
    </row>
    <row r="51" spans="1:11" s="90" customFormat="1" ht="15" customHeight="1" hidden="1">
      <c r="A51" s="186"/>
      <c r="B51" s="181"/>
      <c r="C51" s="182"/>
      <c r="D51" s="183"/>
      <c r="E51" s="179"/>
      <c r="F51" s="185"/>
      <c r="G51" s="185"/>
      <c r="H51" s="179"/>
      <c r="I51" s="185"/>
      <c r="J51" s="86"/>
      <c r="K51" s="89"/>
    </row>
    <row r="52" spans="1:11" s="63" customFormat="1" ht="13.5" customHeight="1" hidden="1">
      <c r="A52" s="188"/>
      <c r="B52" s="181"/>
      <c r="C52" s="182"/>
      <c r="D52" s="183"/>
      <c r="E52" s="179"/>
      <c r="F52" s="185"/>
      <c r="G52" s="185"/>
      <c r="H52" s="179"/>
      <c r="I52" s="189"/>
      <c r="J52" s="43"/>
      <c r="K52" s="62"/>
    </row>
    <row r="53" spans="1:11" ht="15.75" hidden="1">
      <c r="A53" s="190"/>
      <c r="B53" s="181"/>
      <c r="C53" s="182"/>
      <c r="D53" s="191"/>
      <c r="E53" s="175"/>
      <c r="F53" s="174"/>
      <c r="G53" s="174"/>
      <c r="H53" s="175"/>
      <c r="I53" s="174"/>
      <c r="J53" s="43"/>
      <c r="K53" s="41"/>
    </row>
    <row r="54" spans="1:11" ht="47.25" hidden="1">
      <c r="A54" s="190"/>
      <c r="B54" s="181">
        <v>150101</v>
      </c>
      <c r="C54" s="182" t="s">
        <v>62</v>
      </c>
      <c r="D54" s="191" t="s">
        <v>197</v>
      </c>
      <c r="E54" s="175">
        <v>0</v>
      </c>
      <c r="F54" s="174"/>
      <c r="G54" s="174"/>
      <c r="H54" s="175">
        <v>0</v>
      </c>
      <c r="I54" s="174"/>
      <c r="J54" s="43"/>
      <c r="K54" s="41"/>
    </row>
    <row r="55" spans="1:11" ht="15.75" hidden="1">
      <c r="A55" s="190"/>
      <c r="B55" s="181">
        <v>150101</v>
      </c>
      <c r="C55" s="182" t="s">
        <v>62</v>
      </c>
      <c r="D55" s="192"/>
      <c r="E55" s="193"/>
      <c r="F55" s="174"/>
      <c r="G55" s="174"/>
      <c r="H55" s="175"/>
      <c r="I55" s="174"/>
      <c r="J55" s="43"/>
      <c r="K55" s="41"/>
    </row>
    <row r="56" spans="1:11" ht="15.75" hidden="1">
      <c r="A56" s="190"/>
      <c r="B56" s="181">
        <v>150101</v>
      </c>
      <c r="C56" s="182" t="s">
        <v>62</v>
      </c>
      <c r="D56" s="192"/>
      <c r="E56" s="193"/>
      <c r="F56" s="157"/>
      <c r="G56" s="157"/>
      <c r="H56" s="194"/>
      <c r="I56" s="174"/>
      <c r="J56" s="43"/>
      <c r="K56" s="41"/>
    </row>
    <row r="57" spans="1:11" ht="15.75">
      <c r="A57" s="190" t="s">
        <v>99</v>
      </c>
      <c r="B57" s="165"/>
      <c r="C57" s="166" t="s">
        <v>264</v>
      </c>
      <c r="D57" s="192"/>
      <c r="E57" s="194">
        <f>SUM(E13:E53)</f>
        <v>22000</v>
      </c>
      <c r="F57" s="194" t="s">
        <v>138</v>
      </c>
      <c r="G57" s="194">
        <f>G53+G56</f>
        <v>0</v>
      </c>
      <c r="H57" s="194">
        <f>SUM(H13:H55)</f>
        <v>22000</v>
      </c>
      <c r="I57" s="174"/>
      <c r="J57" s="43"/>
      <c r="K57" s="41">
        <f>SUM(A57:J57)</f>
        <v>44000</v>
      </c>
    </row>
    <row r="58" spans="1:11" ht="15.75">
      <c r="A58" s="190" t="s">
        <v>99</v>
      </c>
      <c r="B58" s="164"/>
      <c r="C58" s="164"/>
      <c r="D58" s="167"/>
      <c r="E58" s="195"/>
      <c r="F58" s="196"/>
      <c r="G58" s="196"/>
      <c r="H58" s="197"/>
      <c r="I58" s="174"/>
      <c r="J58" s="43"/>
      <c r="K58" s="41">
        <f>SUM(A58:J58)</f>
        <v>0</v>
      </c>
    </row>
    <row r="59" spans="1:11" ht="6.75" customHeight="1">
      <c r="A59" s="190" t="s">
        <v>99</v>
      </c>
      <c r="B59" s="164"/>
      <c r="C59" s="164"/>
      <c r="D59" s="167"/>
      <c r="E59" s="92"/>
      <c r="F59" s="158"/>
      <c r="G59" s="158"/>
      <c r="H59" s="168"/>
      <c r="I59" s="174"/>
      <c r="J59" s="43"/>
      <c r="K59" s="41">
        <f>SUM(A59:J59)</f>
        <v>0</v>
      </c>
    </row>
    <row r="60" spans="1:11" ht="15.75" hidden="1">
      <c r="A60" s="190"/>
      <c r="B60" s="164"/>
      <c r="C60" s="93"/>
      <c r="D60" s="167"/>
      <c r="E60" s="92"/>
      <c r="F60" s="158"/>
      <c r="G60" s="158"/>
      <c r="H60" s="168"/>
      <c r="I60" s="174"/>
      <c r="J60" s="43"/>
      <c r="K60" s="41"/>
    </row>
    <row r="61" spans="1:11" ht="28.5" customHeight="1" hidden="1">
      <c r="A61" s="190"/>
      <c r="B61" s="164"/>
      <c r="C61" s="164"/>
      <c r="D61" s="167"/>
      <c r="E61" s="92"/>
      <c r="F61" s="158"/>
      <c r="G61" s="158"/>
      <c r="H61" s="168"/>
      <c r="I61" s="174"/>
      <c r="J61" s="43"/>
      <c r="K61" s="41"/>
    </row>
    <row r="62" spans="1:11" ht="15.75" hidden="1">
      <c r="A62" s="190"/>
      <c r="B62" s="158"/>
      <c r="C62" s="164"/>
      <c r="D62" s="167"/>
      <c r="E62" s="158"/>
      <c r="F62" s="158" t="s">
        <v>173</v>
      </c>
      <c r="G62" s="158"/>
      <c r="H62" s="168"/>
      <c r="I62" s="168"/>
      <c r="J62" s="43"/>
      <c r="K62" s="41"/>
    </row>
    <row r="63" spans="1:11" ht="15.75" hidden="1">
      <c r="A63" s="190" t="s">
        <v>99</v>
      </c>
      <c r="B63" s="158"/>
      <c r="C63" s="164"/>
      <c r="D63" s="167"/>
      <c r="E63" s="198"/>
      <c r="F63" s="198" t="s">
        <v>205</v>
      </c>
      <c r="G63" s="158"/>
      <c r="H63" s="168"/>
      <c r="I63" s="198"/>
      <c r="J63" s="43"/>
      <c r="K63" s="41">
        <f>SUM(A63:J63)</f>
        <v>0</v>
      </c>
    </row>
    <row r="64" spans="1:11" ht="15.75" hidden="1">
      <c r="A64" s="199">
        <v>27524</v>
      </c>
      <c r="B64" s="158"/>
      <c r="C64" s="164"/>
      <c r="D64" s="167"/>
      <c r="E64" s="198"/>
      <c r="F64" s="198" t="s">
        <v>206</v>
      </c>
      <c r="G64" s="158"/>
      <c r="H64" s="168"/>
      <c r="I64" s="198"/>
      <c r="J64" s="43"/>
      <c r="K64" s="41">
        <f>SUM(A64:J64)</f>
        <v>27524</v>
      </c>
    </row>
    <row r="65" spans="1:11" ht="15.75" hidden="1">
      <c r="A65" s="200"/>
      <c r="B65" s="289" t="s">
        <v>90</v>
      </c>
      <c r="C65" s="290"/>
      <c r="D65" s="290"/>
      <c r="E65" s="290"/>
      <c r="F65" s="290"/>
      <c r="G65" s="290"/>
      <c r="H65" s="290"/>
      <c r="I65" s="291"/>
      <c r="J65" s="43"/>
      <c r="K65" s="41">
        <f>SUM(A65:J65)</f>
        <v>0</v>
      </c>
    </row>
    <row r="66" spans="1:11" ht="15.75" hidden="1">
      <c r="A66" s="200"/>
      <c r="B66" s="289" t="s">
        <v>207</v>
      </c>
      <c r="C66" s="290"/>
      <c r="D66" s="290"/>
      <c r="E66" s="290"/>
      <c r="F66" s="290"/>
      <c r="G66" s="290"/>
      <c r="H66" s="290"/>
      <c r="I66" s="291"/>
      <c r="J66" s="43"/>
      <c r="K66" s="41"/>
    </row>
    <row r="67" spans="1:11" ht="14.25" customHeight="1" hidden="1">
      <c r="A67" s="200"/>
      <c r="B67" s="289" t="s">
        <v>91</v>
      </c>
      <c r="C67" s="290"/>
      <c r="D67" s="290"/>
      <c r="E67" s="290"/>
      <c r="F67" s="290"/>
      <c r="G67" s="290"/>
      <c r="H67" s="290"/>
      <c r="I67" s="291"/>
      <c r="J67" s="43"/>
      <c r="K67" s="41">
        <f>SUM(A67:J67)</f>
        <v>0</v>
      </c>
    </row>
    <row r="68" spans="1:11" ht="14.25" customHeight="1" hidden="1">
      <c r="A68" s="200"/>
      <c r="B68" s="158"/>
      <c r="C68" s="164"/>
      <c r="D68" s="167"/>
      <c r="E68" s="92"/>
      <c r="F68" s="158"/>
      <c r="G68" s="158"/>
      <c r="H68" s="168"/>
      <c r="I68" s="158"/>
      <c r="J68" s="43"/>
      <c r="K68" s="41"/>
    </row>
    <row r="69" spans="1:11" ht="14.25" customHeight="1" hidden="1">
      <c r="A69" s="200"/>
      <c r="B69" s="169" t="s">
        <v>92</v>
      </c>
      <c r="C69" s="169" t="s">
        <v>179</v>
      </c>
      <c r="D69" s="169" t="s">
        <v>149</v>
      </c>
      <c r="E69" s="174" t="s">
        <v>108</v>
      </c>
      <c r="F69" s="169" t="s">
        <v>128</v>
      </c>
      <c r="G69" s="169" t="s">
        <v>109</v>
      </c>
      <c r="H69" s="175" t="s">
        <v>150</v>
      </c>
      <c r="I69" s="169" t="s">
        <v>124</v>
      </c>
      <c r="J69" s="43"/>
      <c r="K69" s="41"/>
    </row>
    <row r="70" spans="1:11" ht="14.25" customHeight="1" hidden="1">
      <c r="A70" s="200"/>
      <c r="B70" s="169"/>
      <c r="C70" s="169" t="s">
        <v>180</v>
      </c>
      <c r="D70" s="169"/>
      <c r="E70" s="174"/>
      <c r="F70" s="169"/>
      <c r="G70" s="169"/>
      <c r="H70" s="175"/>
      <c r="I70" s="169"/>
      <c r="J70" s="43"/>
      <c r="K70" s="41"/>
    </row>
    <row r="71" spans="1:11" ht="14.25" customHeight="1" hidden="1">
      <c r="A71" s="200"/>
      <c r="B71" s="75"/>
      <c r="C71" s="76" t="s">
        <v>99</v>
      </c>
      <c r="D71" s="75"/>
      <c r="E71" s="157"/>
      <c r="F71" s="75"/>
      <c r="G71" s="75"/>
      <c r="H71" s="77">
        <f>SUM(H72:H131,)</f>
        <v>3826773.7799999993</v>
      </c>
      <c r="I71" s="75"/>
      <c r="J71" s="43"/>
      <c r="K71" s="41"/>
    </row>
    <row r="72" spans="1:11" ht="14.25" customHeight="1" hidden="1">
      <c r="A72" s="200"/>
      <c r="B72" s="186" t="s">
        <v>99</v>
      </c>
      <c r="C72" s="181">
        <v>150101</v>
      </c>
      <c r="D72" s="178" t="s">
        <v>181</v>
      </c>
      <c r="E72" s="179"/>
      <c r="F72" s="184"/>
      <c r="G72" s="179"/>
      <c r="H72" s="179">
        <v>297972</v>
      </c>
      <c r="I72" s="185"/>
      <c r="J72" s="43"/>
      <c r="K72" s="41"/>
    </row>
    <row r="73" spans="1:11" ht="31.5" hidden="1">
      <c r="A73" s="200"/>
      <c r="B73" s="186" t="s">
        <v>99</v>
      </c>
      <c r="C73" s="181">
        <v>150101</v>
      </c>
      <c r="D73" s="183" t="s">
        <v>182</v>
      </c>
      <c r="E73" s="179"/>
      <c r="F73" s="184"/>
      <c r="G73" s="179"/>
      <c r="H73" s="179">
        <v>295128</v>
      </c>
      <c r="I73" s="185"/>
      <c r="J73" s="43"/>
      <c r="K73" s="41">
        <f>SUM(A73:J73)</f>
        <v>445229</v>
      </c>
    </row>
    <row r="74" spans="1:11" ht="31.5" hidden="1">
      <c r="A74" s="200"/>
      <c r="B74" s="186" t="s">
        <v>99</v>
      </c>
      <c r="C74" s="181">
        <v>150101</v>
      </c>
      <c r="D74" s="183" t="s">
        <v>183</v>
      </c>
      <c r="E74" s="179"/>
      <c r="F74" s="184"/>
      <c r="G74" s="179"/>
      <c r="H74" s="179">
        <v>300000</v>
      </c>
      <c r="I74" s="185"/>
      <c r="J74" s="43"/>
      <c r="K74" s="41">
        <f>SUM(A74:J74)</f>
        <v>450101</v>
      </c>
    </row>
    <row r="75" spans="1:11" ht="31.5" hidden="1">
      <c r="A75" s="200"/>
      <c r="B75" s="186" t="s">
        <v>99</v>
      </c>
      <c r="C75" s="181">
        <v>150101</v>
      </c>
      <c r="D75" s="183" t="s">
        <v>184</v>
      </c>
      <c r="E75" s="179"/>
      <c r="F75" s="184"/>
      <c r="G75" s="179"/>
      <c r="H75" s="179">
        <v>200000</v>
      </c>
      <c r="I75" s="185"/>
      <c r="J75" s="43"/>
      <c r="K75" s="41"/>
    </row>
    <row r="76" spans="1:11" ht="47.25" hidden="1">
      <c r="A76" s="200"/>
      <c r="B76" s="186" t="s">
        <v>99</v>
      </c>
      <c r="C76" s="181">
        <v>150101</v>
      </c>
      <c r="D76" s="183" t="s">
        <v>185</v>
      </c>
      <c r="E76" s="179"/>
      <c r="F76" s="184"/>
      <c r="G76" s="179"/>
      <c r="H76" s="179">
        <v>120000</v>
      </c>
      <c r="I76" s="185"/>
      <c r="J76" s="43"/>
      <c r="K76" s="41">
        <f>SUM(A76:J76)</f>
        <v>270101</v>
      </c>
    </row>
    <row r="77" spans="1:11" ht="31.5" hidden="1">
      <c r="A77" s="200"/>
      <c r="B77" s="186" t="s">
        <v>99</v>
      </c>
      <c r="C77" s="181">
        <v>150101</v>
      </c>
      <c r="D77" s="183" t="s">
        <v>151</v>
      </c>
      <c r="E77" s="179"/>
      <c r="F77" s="184"/>
      <c r="G77" s="179"/>
      <c r="H77" s="179">
        <v>50000</v>
      </c>
      <c r="I77" s="185"/>
      <c r="J77" s="43"/>
      <c r="K77" s="41"/>
    </row>
    <row r="78" spans="1:11" ht="15.75" hidden="1">
      <c r="A78" s="200"/>
      <c r="B78" s="186" t="s">
        <v>99</v>
      </c>
      <c r="C78" s="181">
        <v>150101</v>
      </c>
      <c r="D78" s="183" t="s">
        <v>186</v>
      </c>
      <c r="E78" s="179"/>
      <c r="F78" s="184"/>
      <c r="G78" s="179"/>
      <c r="H78" s="179">
        <v>500000</v>
      </c>
      <c r="I78" s="185"/>
      <c r="J78" s="43"/>
      <c r="K78" s="41"/>
    </row>
    <row r="79" spans="1:11" ht="47.25" hidden="1">
      <c r="A79" s="200"/>
      <c r="B79" s="186" t="s">
        <v>99</v>
      </c>
      <c r="C79" s="181">
        <v>150101</v>
      </c>
      <c r="D79" s="183" t="s">
        <v>187</v>
      </c>
      <c r="E79" s="179"/>
      <c r="F79" s="185"/>
      <c r="G79" s="185"/>
      <c r="H79" s="179">
        <v>150000</v>
      </c>
      <c r="I79" s="185"/>
      <c r="J79" s="43"/>
      <c r="K79" s="41"/>
    </row>
    <row r="80" spans="1:11" ht="31.5" hidden="1">
      <c r="A80" s="200"/>
      <c r="B80" s="186" t="s">
        <v>99</v>
      </c>
      <c r="C80" s="181">
        <v>150101</v>
      </c>
      <c r="D80" s="183" t="s">
        <v>188</v>
      </c>
      <c r="E80" s="179"/>
      <c r="F80" s="185"/>
      <c r="G80" s="185"/>
      <c r="H80" s="179">
        <v>150000</v>
      </c>
      <c r="I80" s="185"/>
      <c r="J80" s="43"/>
      <c r="K80" s="41"/>
    </row>
    <row r="81" spans="1:11" ht="31.5" hidden="1">
      <c r="A81" s="200"/>
      <c r="B81" s="186" t="s">
        <v>99</v>
      </c>
      <c r="C81" s="181">
        <v>150101</v>
      </c>
      <c r="D81" s="183" t="s">
        <v>189</v>
      </c>
      <c r="E81" s="179"/>
      <c r="F81" s="185"/>
      <c r="G81" s="185"/>
      <c r="H81" s="179">
        <v>100000</v>
      </c>
      <c r="I81" s="185"/>
      <c r="J81" s="43"/>
      <c r="K81" s="41"/>
    </row>
    <row r="82" spans="1:11" ht="31.5" hidden="1">
      <c r="A82" s="200"/>
      <c r="B82" s="186" t="s">
        <v>99</v>
      </c>
      <c r="C82" s="181">
        <v>150101</v>
      </c>
      <c r="D82" s="183" t="s">
        <v>190</v>
      </c>
      <c r="E82" s="179"/>
      <c r="F82" s="185"/>
      <c r="G82" s="185"/>
      <c r="H82" s="179">
        <v>20000</v>
      </c>
      <c r="I82" s="185"/>
      <c r="J82" s="43"/>
      <c r="K82" s="41"/>
    </row>
    <row r="83" spans="1:11" ht="31.5" hidden="1">
      <c r="A83" s="200"/>
      <c r="B83" s="186" t="s">
        <v>99</v>
      </c>
      <c r="C83" s="181">
        <v>150101</v>
      </c>
      <c r="D83" s="183" t="s">
        <v>153</v>
      </c>
      <c r="E83" s="179"/>
      <c r="F83" s="185"/>
      <c r="G83" s="185"/>
      <c r="H83" s="179">
        <v>50000</v>
      </c>
      <c r="I83" s="185"/>
      <c r="J83" s="43"/>
      <c r="K83" s="41"/>
    </row>
    <row r="84" spans="1:11" ht="31.5" hidden="1">
      <c r="A84" s="200"/>
      <c r="B84" s="186" t="s">
        <v>99</v>
      </c>
      <c r="C84" s="181">
        <v>150101</v>
      </c>
      <c r="D84" s="183" t="s">
        <v>191</v>
      </c>
      <c r="E84" s="185"/>
      <c r="F84" s="185"/>
      <c r="G84" s="185"/>
      <c r="H84" s="179">
        <v>95000</v>
      </c>
      <c r="I84" s="185"/>
      <c r="J84" s="43"/>
      <c r="K84" s="41"/>
    </row>
    <row r="85" spans="1:11" ht="15.75" customHeight="1" hidden="1">
      <c r="A85" s="200"/>
      <c r="B85" s="186" t="s">
        <v>99</v>
      </c>
      <c r="C85" s="181">
        <v>150101</v>
      </c>
      <c r="D85" s="183" t="s">
        <v>192</v>
      </c>
      <c r="E85" s="185"/>
      <c r="F85" s="185"/>
      <c r="G85" s="185"/>
      <c r="H85" s="179">
        <v>200000</v>
      </c>
      <c r="I85" s="185"/>
      <c r="J85" s="43"/>
      <c r="K85" s="41">
        <f>SUM(A85:J85)</f>
        <v>350101</v>
      </c>
    </row>
    <row r="86" spans="1:11" ht="15.75" customHeight="1" hidden="1">
      <c r="A86" s="200"/>
      <c r="B86" s="186" t="s">
        <v>99</v>
      </c>
      <c r="C86" s="181">
        <v>180409</v>
      </c>
      <c r="D86" s="183" t="s">
        <v>193</v>
      </c>
      <c r="E86" s="185"/>
      <c r="F86" s="185"/>
      <c r="G86" s="185"/>
      <c r="H86" s="179">
        <v>100000</v>
      </c>
      <c r="I86" s="185"/>
      <c r="J86" s="43"/>
      <c r="K86" s="41"/>
    </row>
    <row r="87" spans="1:11" ht="24.75" customHeight="1" hidden="1">
      <c r="A87" s="200"/>
      <c r="B87" s="186" t="s">
        <v>99</v>
      </c>
      <c r="C87" s="181">
        <v>150101</v>
      </c>
      <c r="D87" s="183" t="s">
        <v>194</v>
      </c>
      <c r="E87" s="185"/>
      <c r="F87" s="185"/>
      <c r="G87" s="185"/>
      <c r="H87" s="179">
        <v>50000</v>
      </c>
      <c r="I87" s="185"/>
      <c r="J87" s="43"/>
      <c r="K87" s="41">
        <f aca="true" t="shared" si="1" ref="K87:K107">SUM(A87:J87)</f>
        <v>200101</v>
      </c>
    </row>
    <row r="88" spans="1:11" ht="15.75" customHeight="1" hidden="1">
      <c r="A88" s="200"/>
      <c r="B88" s="186" t="s">
        <v>99</v>
      </c>
      <c r="C88" s="181">
        <v>150101</v>
      </c>
      <c r="D88" s="158" t="s">
        <v>208</v>
      </c>
      <c r="E88" s="185"/>
      <c r="F88" s="185"/>
      <c r="G88" s="185"/>
      <c r="H88" s="179">
        <v>100000</v>
      </c>
      <c r="I88" s="185"/>
      <c r="J88" s="43"/>
      <c r="K88" s="41">
        <f t="shared" si="1"/>
        <v>250101</v>
      </c>
    </row>
    <row r="89" spans="1:11" ht="120" customHeight="1" hidden="1">
      <c r="A89" s="200"/>
      <c r="B89" s="186" t="s">
        <v>99</v>
      </c>
      <c r="C89" s="181">
        <v>150101</v>
      </c>
      <c r="D89" s="183" t="s">
        <v>209</v>
      </c>
      <c r="E89" s="185"/>
      <c r="F89" s="185"/>
      <c r="G89" s="185"/>
      <c r="H89" s="179"/>
      <c r="I89" s="185"/>
      <c r="J89" s="43"/>
      <c r="K89" s="41">
        <f t="shared" si="1"/>
        <v>150101</v>
      </c>
    </row>
    <row r="90" spans="1:11" ht="45" customHeight="1" hidden="1">
      <c r="A90" s="200"/>
      <c r="B90" s="186" t="s">
        <v>99</v>
      </c>
      <c r="C90" s="181">
        <v>150101</v>
      </c>
      <c r="D90" s="183" t="s">
        <v>210</v>
      </c>
      <c r="E90" s="185"/>
      <c r="F90" s="185"/>
      <c r="G90" s="185"/>
      <c r="H90" s="179">
        <v>30000</v>
      </c>
      <c r="I90" s="185"/>
      <c r="J90" s="43"/>
      <c r="K90" s="41">
        <f t="shared" si="1"/>
        <v>180101</v>
      </c>
    </row>
    <row r="91" spans="1:11" ht="75" customHeight="1" hidden="1">
      <c r="A91" s="200"/>
      <c r="B91" s="186" t="s">
        <v>99</v>
      </c>
      <c r="C91" s="181">
        <v>150101</v>
      </c>
      <c r="D91" s="183" t="s">
        <v>211</v>
      </c>
      <c r="E91" s="185"/>
      <c r="F91" s="185"/>
      <c r="G91" s="185"/>
      <c r="H91" s="179">
        <v>7096.8</v>
      </c>
      <c r="I91" s="185"/>
      <c r="J91" s="43"/>
      <c r="K91" s="41">
        <f t="shared" si="1"/>
        <v>157197.8</v>
      </c>
    </row>
    <row r="92" spans="1:11" ht="75" customHeight="1" hidden="1">
      <c r="A92" s="200"/>
      <c r="B92" s="186" t="s">
        <v>99</v>
      </c>
      <c r="C92" s="181">
        <v>150101</v>
      </c>
      <c r="D92" s="183" t="s">
        <v>212</v>
      </c>
      <c r="E92" s="185"/>
      <c r="F92" s="185"/>
      <c r="G92" s="185"/>
      <c r="H92" s="179">
        <v>7096.8</v>
      </c>
      <c r="I92" s="185"/>
      <c r="J92" s="43"/>
      <c r="K92" s="41">
        <f t="shared" si="1"/>
        <v>157197.8</v>
      </c>
    </row>
    <row r="93" spans="1:11" ht="105" customHeight="1" hidden="1">
      <c r="A93" s="200"/>
      <c r="B93" s="186" t="s">
        <v>99</v>
      </c>
      <c r="C93" s="181">
        <v>150101</v>
      </c>
      <c r="D93" s="183" t="s">
        <v>213</v>
      </c>
      <c r="E93" s="185"/>
      <c r="F93" s="185"/>
      <c r="G93" s="185"/>
      <c r="H93" s="179">
        <v>7096.8</v>
      </c>
      <c r="I93" s="185"/>
      <c r="J93" s="43"/>
      <c r="K93" s="41">
        <f t="shared" si="1"/>
        <v>157197.8</v>
      </c>
    </row>
    <row r="94" spans="1:11" ht="75" customHeight="1" hidden="1">
      <c r="A94" s="200"/>
      <c r="B94" s="186" t="s">
        <v>99</v>
      </c>
      <c r="C94" s="181">
        <v>150101</v>
      </c>
      <c r="D94" s="183" t="s">
        <v>198</v>
      </c>
      <c r="E94" s="185"/>
      <c r="F94" s="185"/>
      <c r="G94" s="185"/>
      <c r="H94" s="179"/>
      <c r="I94" s="185"/>
      <c r="J94" s="43"/>
      <c r="K94" s="41">
        <f t="shared" si="1"/>
        <v>150101</v>
      </c>
    </row>
    <row r="95" spans="1:11" ht="75" customHeight="1" hidden="1">
      <c r="A95" s="200"/>
      <c r="B95" s="186" t="s">
        <v>99</v>
      </c>
      <c r="C95" s="181">
        <v>150101</v>
      </c>
      <c r="D95" s="183" t="s">
        <v>199</v>
      </c>
      <c r="E95" s="185"/>
      <c r="F95" s="185"/>
      <c r="G95" s="185"/>
      <c r="H95" s="179"/>
      <c r="I95" s="187"/>
      <c r="J95" s="43"/>
      <c r="K95" s="41">
        <f t="shared" si="1"/>
        <v>150101</v>
      </c>
    </row>
    <row r="96" spans="1:11" ht="45" customHeight="1" hidden="1">
      <c r="A96" s="200"/>
      <c r="B96" s="186" t="s">
        <v>99</v>
      </c>
      <c r="C96" s="181">
        <v>150101</v>
      </c>
      <c r="D96" s="183" t="s">
        <v>200</v>
      </c>
      <c r="E96" s="185"/>
      <c r="F96" s="185"/>
      <c r="G96" s="185"/>
      <c r="H96" s="179"/>
      <c r="I96" s="185"/>
      <c r="J96" s="43"/>
      <c r="K96" s="41">
        <f t="shared" si="1"/>
        <v>150101</v>
      </c>
    </row>
    <row r="97" spans="1:11" ht="60" customHeight="1" hidden="1">
      <c r="A97" s="200"/>
      <c r="B97" s="186" t="s">
        <v>99</v>
      </c>
      <c r="C97" s="181">
        <v>150101</v>
      </c>
      <c r="D97" s="183" t="s">
        <v>201</v>
      </c>
      <c r="E97" s="185"/>
      <c r="F97" s="185"/>
      <c r="G97" s="185"/>
      <c r="H97" s="179"/>
      <c r="I97" s="185"/>
      <c r="J97" s="43"/>
      <c r="K97" s="41">
        <f t="shared" si="1"/>
        <v>150101</v>
      </c>
    </row>
    <row r="98" spans="1:11" s="63" customFormat="1" ht="75" customHeight="1" hidden="1">
      <c r="A98" s="201"/>
      <c r="B98" s="186"/>
      <c r="C98" s="181">
        <v>150101</v>
      </c>
      <c r="D98" s="183" t="s">
        <v>214</v>
      </c>
      <c r="E98" s="185"/>
      <c r="F98" s="185"/>
      <c r="G98" s="185"/>
      <c r="H98" s="179">
        <v>60000</v>
      </c>
      <c r="I98" s="185"/>
      <c r="J98" s="43"/>
      <c r="K98" s="62">
        <f t="shared" si="1"/>
        <v>210101</v>
      </c>
    </row>
    <row r="99" spans="1:11" s="63" customFormat="1" ht="135" customHeight="1" hidden="1">
      <c r="A99" s="201"/>
      <c r="B99" s="186"/>
      <c r="C99" s="181">
        <v>150101</v>
      </c>
      <c r="D99" s="183" t="s">
        <v>215</v>
      </c>
      <c r="E99" s="185"/>
      <c r="F99" s="185"/>
      <c r="G99" s="185"/>
      <c r="H99" s="179">
        <v>20000</v>
      </c>
      <c r="I99" s="185"/>
      <c r="J99" s="43"/>
      <c r="K99" s="62">
        <f t="shared" si="1"/>
        <v>170101</v>
      </c>
    </row>
    <row r="100" spans="1:11" s="63" customFormat="1" ht="45" customHeight="1" hidden="1">
      <c r="A100" s="201"/>
      <c r="B100" s="186"/>
      <c r="C100" s="181">
        <v>150101</v>
      </c>
      <c r="D100" s="183" t="s">
        <v>202</v>
      </c>
      <c r="E100" s="185"/>
      <c r="F100" s="185"/>
      <c r="G100" s="185"/>
      <c r="H100" s="179"/>
      <c r="I100" s="185"/>
      <c r="J100" s="43"/>
      <c r="K100" s="62">
        <f t="shared" si="1"/>
        <v>150101</v>
      </c>
    </row>
    <row r="101" spans="1:11" s="63" customFormat="1" ht="60" customHeight="1" hidden="1">
      <c r="A101" s="201"/>
      <c r="B101" s="186"/>
      <c r="C101" s="181">
        <v>150101</v>
      </c>
      <c r="D101" s="183" t="s">
        <v>203</v>
      </c>
      <c r="E101" s="185"/>
      <c r="F101" s="185"/>
      <c r="G101" s="185"/>
      <c r="H101" s="179"/>
      <c r="I101" s="185"/>
      <c r="J101" s="43"/>
      <c r="K101" s="62">
        <f t="shared" si="1"/>
        <v>150101</v>
      </c>
    </row>
    <row r="102" spans="1:11" ht="30" customHeight="1" hidden="1">
      <c r="A102" s="200"/>
      <c r="B102" s="186"/>
      <c r="C102" s="181">
        <v>150101</v>
      </c>
      <c r="D102" s="183" t="s">
        <v>204</v>
      </c>
      <c r="E102" s="185"/>
      <c r="F102" s="185"/>
      <c r="G102" s="185"/>
      <c r="H102" s="179"/>
      <c r="I102" s="185"/>
      <c r="J102" s="43"/>
      <c r="K102" s="41">
        <f t="shared" si="1"/>
        <v>150101</v>
      </c>
    </row>
    <row r="103" spans="1:11" ht="105" customHeight="1" hidden="1">
      <c r="A103" s="200"/>
      <c r="B103" s="186"/>
      <c r="C103" s="181">
        <v>150101</v>
      </c>
      <c r="D103" s="183" t="s">
        <v>216</v>
      </c>
      <c r="E103" s="185"/>
      <c r="F103" s="185"/>
      <c r="G103" s="185"/>
      <c r="H103" s="179">
        <v>44626</v>
      </c>
      <c r="I103" s="185"/>
      <c r="J103" s="43"/>
      <c r="K103" s="41">
        <f t="shared" si="1"/>
        <v>194727</v>
      </c>
    </row>
    <row r="104" spans="1:11" ht="150" customHeight="1" hidden="1">
      <c r="A104" s="200"/>
      <c r="B104" s="186"/>
      <c r="C104" s="181">
        <v>150101</v>
      </c>
      <c r="D104" s="183" t="s">
        <v>217</v>
      </c>
      <c r="E104" s="185"/>
      <c r="F104" s="185"/>
      <c r="G104" s="185"/>
      <c r="H104" s="179">
        <v>5374</v>
      </c>
      <c r="I104" s="185"/>
      <c r="J104" s="43"/>
      <c r="K104" s="41">
        <f t="shared" si="1"/>
        <v>155475</v>
      </c>
    </row>
    <row r="105" spans="1:11" ht="315" customHeight="1" hidden="1">
      <c r="A105" s="200"/>
      <c r="B105" s="186"/>
      <c r="C105" s="181">
        <v>150101</v>
      </c>
      <c r="D105" s="183" t="s">
        <v>218</v>
      </c>
      <c r="E105" s="185"/>
      <c r="F105" s="185"/>
      <c r="G105" s="185"/>
      <c r="H105" s="179">
        <v>44200</v>
      </c>
      <c r="I105" s="185"/>
      <c r="J105" s="43"/>
      <c r="K105" s="41">
        <f t="shared" si="1"/>
        <v>194301</v>
      </c>
    </row>
    <row r="106" spans="1:11" ht="105" customHeight="1" hidden="1">
      <c r="A106" s="200"/>
      <c r="B106" s="186"/>
      <c r="C106" s="181">
        <v>150101</v>
      </c>
      <c r="D106" s="183" t="s">
        <v>219</v>
      </c>
      <c r="E106" s="185"/>
      <c r="F106" s="185"/>
      <c r="G106" s="185"/>
      <c r="H106" s="179">
        <v>30000</v>
      </c>
      <c r="I106" s="185"/>
      <c r="J106" s="43"/>
      <c r="K106" s="41">
        <f t="shared" si="1"/>
        <v>180101</v>
      </c>
    </row>
    <row r="107" spans="1:11" s="49" customFormat="1" ht="15" customHeight="1" hidden="1">
      <c r="A107" s="200"/>
      <c r="B107" s="186"/>
      <c r="C107" s="181">
        <v>150101</v>
      </c>
      <c r="D107" s="183" t="s">
        <v>195</v>
      </c>
      <c r="E107" s="185"/>
      <c r="F107" s="185"/>
      <c r="G107" s="185"/>
      <c r="H107" s="179">
        <v>200000</v>
      </c>
      <c r="I107" s="185"/>
      <c r="J107" s="45">
        <f>SUM(J13:J17)</f>
        <v>334.9</v>
      </c>
      <c r="K107" s="47">
        <f t="shared" si="1"/>
        <v>350435.9</v>
      </c>
    </row>
    <row r="108" spans="1:11" s="49" customFormat="1" ht="11.25" customHeight="1" hidden="1">
      <c r="A108" s="202"/>
      <c r="B108" s="186"/>
      <c r="C108" s="181">
        <v>150101</v>
      </c>
      <c r="D108" s="183" t="s">
        <v>220</v>
      </c>
      <c r="E108" s="185"/>
      <c r="F108" s="185"/>
      <c r="G108" s="185"/>
      <c r="H108" s="179">
        <v>5000</v>
      </c>
      <c r="I108" s="185"/>
      <c r="J108" s="84"/>
      <c r="K108" s="84"/>
    </row>
    <row r="109" spans="1:11" ht="75" customHeight="1" hidden="1">
      <c r="A109" s="200"/>
      <c r="B109" s="186"/>
      <c r="C109" s="181">
        <v>150101</v>
      </c>
      <c r="D109" s="183" t="s">
        <v>221</v>
      </c>
      <c r="E109" s="185"/>
      <c r="F109" s="185"/>
      <c r="G109" s="185"/>
      <c r="H109" s="179">
        <v>40698.38</v>
      </c>
      <c r="I109" s="185"/>
      <c r="J109" s="45">
        <v>60000</v>
      </c>
      <c r="K109" s="41">
        <f>SUM(A109:J109)</f>
        <v>250799.38</v>
      </c>
    </row>
    <row r="110" spans="1:11" s="49" customFormat="1" ht="120" customHeight="1" hidden="1">
      <c r="A110" s="200"/>
      <c r="B110" s="186"/>
      <c r="C110" s="181">
        <v>150101</v>
      </c>
      <c r="D110" s="183" t="s">
        <v>222</v>
      </c>
      <c r="E110" s="185"/>
      <c r="F110" s="185"/>
      <c r="G110" s="185"/>
      <c r="H110" s="179">
        <v>15000</v>
      </c>
      <c r="I110" s="185"/>
      <c r="J110" s="45">
        <f>SUM(J109:J109)</f>
        <v>60000</v>
      </c>
      <c r="K110" s="47">
        <f>SUM(A110:J110)</f>
        <v>225101</v>
      </c>
    </row>
    <row r="111" spans="1:11" s="49" customFormat="1" ht="47.25" hidden="1">
      <c r="A111" s="200"/>
      <c r="B111" s="186"/>
      <c r="C111" s="181">
        <v>150101</v>
      </c>
      <c r="D111" s="183" t="s">
        <v>196</v>
      </c>
      <c r="E111" s="185"/>
      <c r="F111" s="185"/>
      <c r="G111" s="185"/>
      <c r="H111" s="179">
        <v>100000</v>
      </c>
      <c r="I111" s="185"/>
      <c r="J111" s="45">
        <f>J107+J110</f>
        <v>60334.9</v>
      </c>
      <c r="K111" s="47">
        <f>SUM(A111:J111)</f>
        <v>310435.9</v>
      </c>
    </row>
    <row r="112" spans="1:9" ht="45" customHeight="1" hidden="1">
      <c r="A112" s="158"/>
      <c r="B112" s="188"/>
      <c r="C112" s="181">
        <v>150101</v>
      </c>
      <c r="D112" s="191" t="s">
        <v>223</v>
      </c>
      <c r="E112" s="174"/>
      <c r="F112" s="174"/>
      <c r="G112" s="174"/>
      <c r="H112" s="175">
        <v>75120</v>
      </c>
      <c r="I112" s="189"/>
    </row>
    <row r="113" spans="1:9" ht="22.5" customHeight="1" hidden="1">
      <c r="A113" s="158"/>
      <c r="B113" s="188"/>
      <c r="C113" s="181">
        <v>150101</v>
      </c>
      <c r="D113" s="191" t="s">
        <v>197</v>
      </c>
      <c r="E113" s="174"/>
      <c r="F113" s="174"/>
      <c r="G113" s="174"/>
      <c r="H113" s="175">
        <v>280450</v>
      </c>
      <c r="I113" s="189"/>
    </row>
    <row r="114" spans="1:9" s="80" customFormat="1" ht="31.5" customHeight="1" hidden="1">
      <c r="A114" s="158"/>
      <c r="B114" s="190"/>
      <c r="C114" s="181">
        <v>150101</v>
      </c>
      <c r="D114" s="183"/>
      <c r="E114" s="194"/>
      <c r="F114" s="194"/>
      <c r="G114" s="194"/>
      <c r="H114" s="175"/>
      <c r="I114" s="174"/>
    </row>
    <row r="115" spans="1:11" ht="15.75" hidden="1">
      <c r="A115" s="203">
        <f>SUM(A13:A114)</f>
        <v>27524</v>
      </c>
      <c r="B115" s="190"/>
      <c r="C115" s="181">
        <v>150101</v>
      </c>
      <c r="D115" s="202"/>
      <c r="E115" s="202"/>
      <c r="F115" s="202"/>
      <c r="G115" s="202"/>
      <c r="H115" s="202"/>
      <c r="I115" s="174"/>
      <c r="J115" s="73">
        <f>SUM(J111)</f>
        <v>60334.9</v>
      </c>
      <c r="K115" s="73">
        <f>SUM(H115:J115)</f>
        <v>60334.9</v>
      </c>
    </row>
    <row r="116" spans="1:9" ht="15.75" hidden="1">
      <c r="A116" s="158"/>
      <c r="B116" s="190"/>
      <c r="C116" s="181">
        <v>150101</v>
      </c>
      <c r="D116" s="192"/>
      <c r="E116" s="193"/>
      <c r="F116" s="174"/>
      <c r="G116" s="174"/>
      <c r="H116" s="175"/>
      <c r="I116" s="174"/>
    </row>
    <row r="117" spans="1:9" ht="15.75" hidden="1">
      <c r="A117" s="158"/>
      <c r="B117" s="190"/>
      <c r="C117" s="181">
        <v>150101</v>
      </c>
      <c r="D117" s="192"/>
      <c r="E117" s="193"/>
      <c r="F117" s="157"/>
      <c r="G117" s="157"/>
      <c r="H117" s="194"/>
      <c r="I117" s="174"/>
    </row>
    <row r="118" spans="1:9" ht="15.75" hidden="1">
      <c r="A118" s="158"/>
      <c r="B118" s="190"/>
      <c r="C118" s="181">
        <v>150101</v>
      </c>
      <c r="D118" s="192"/>
      <c r="E118" s="193"/>
      <c r="F118" s="157"/>
      <c r="G118" s="157"/>
      <c r="H118" s="175"/>
      <c r="I118" s="174"/>
    </row>
    <row r="119" spans="1:9" ht="15.75" hidden="1">
      <c r="A119" s="158"/>
      <c r="B119" s="190"/>
      <c r="C119" s="181">
        <v>150101</v>
      </c>
      <c r="D119" s="192"/>
      <c r="E119" s="193"/>
      <c r="F119" s="157"/>
      <c r="G119" s="157"/>
      <c r="H119" s="175"/>
      <c r="I119" s="174"/>
    </row>
    <row r="120" spans="1:9" ht="15.75" hidden="1">
      <c r="A120" s="158"/>
      <c r="B120" s="190"/>
      <c r="C120" s="181">
        <v>150101</v>
      </c>
      <c r="D120" s="192"/>
      <c r="E120" s="193"/>
      <c r="F120" s="157"/>
      <c r="G120" s="157"/>
      <c r="H120" s="175"/>
      <c r="I120" s="174"/>
    </row>
    <row r="121" spans="1:9" ht="15.75" hidden="1">
      <c r="A121" s="158"/>
      <c r="B121" s="190"/>
      <c r="C121" s="181">
        <v>150101</v>
      </c>
      <c r="D121" s="192"/>
      <c r="E121" s="193"/>
      <c r="F121" s="157"/>
      <c r="G121" s="157"/>
      <c r="H121" s="175"/>
      <c r="I121" s="174"/>
    </row>
    <row r="122" spans="1:9" ht="15.75" hidden="1">
      <c r="A122" s="158"/>
      <c r="B122" s="190"/>
      <c r="C122" s="181">
        <v>150101</v>
      </c>
      <c r="D122" s="192"/>
      <c r="E122" s="193"/>
      <c r="F122" s="157"/>
      <c r="G122" s="157"/>
      <c r="H122" s="175"/>
      <c r="I122" s="174"/>
    </row>
    <row r="123" spans="1:9" ht="47.25" hidden="1">
      <c r="A123" s="158"/>
      <c r="B123" s="190"/>
      <c r="C123" s="181">
        <v>150101</v>
      </c>
      <c r="D123" s="192" t="s">
        <v>224</v>
      </c>
      <c r="E123" s="193"/>
      <c r="F123" s="157"/>
      <c r="G123" s="157"/>
      <c r="H123" s="175">
        <v>22980</v>
      </c>
      <c r="I123" s="174"/>
    </row>
    <row r="124" spans="1:9" ht="78.75" hidden="1">
      <c r="A124" s="158"/>
      <c r="B124" s="190"/>
      <c r="C124" s="181">
        <v>150101</v>
      </c>
      <c r="D124" s="192" t="s">
        <v>225</v>
      </c>
      <c r="E124" s="193">
        <v>406</v>
      </c>
      <c r="F124" s="157"/>
      <c r="G124" s="157"/>
      <c r="H124" s="175">
        <v>406</v>
      </c>
      <c r="I124" s="174"/>
    </row>
    <row r="125" spans="1:9" ht="63" hidden="1">
      <c r="A125" s="158"/>
      <c r="B125" s="190"/>
      <c r="C125" s="181">
        <v>150101</v>
      </c>
      <c r="D125" s="192" t="s">
        <v>226</v>
      </c>
      <c r="E125" s="193"/>
      <c r="F125" s="157"/>
      <c r="G125" s="157"/>
      <c r="H125" s="175">
        <v>666</v>
      </c>
      <c r="I125" s="174"/>
    </row>
    <row r="126" spans="1:9" ht="47.25" hidden="1">
      <c r="A126" s="158"/>
      <c r="B126" s="190"/>
      <c r="C126" s="181">
        <v>150101</v>
      </c>
      <c r="D126" s="192" t="s">
        <v>227</v>
      </c>
      <c r="E126" s="193">
        <v>917</v>
      </c>
      <c r="F126" s="157"/>
      <c r="G126" s="157"/>
      <c r="H126" s="175">
        <v>917</v>
      </c>
      <c r="I126" s="174"/>
    </row>
    <row r="127" spans="1:9" ht="63" hidden="1">
      <c r="A127" s="158"/>
      <c r="B127" s="190"/>
      <c r="C127" s="181">
        <v>150101</v>
      </c>
      <c r="D127" s="192" t="s">
        <v>228</v>
      </c>
      <c r="E127" s="193">
        <v>2186</v>
      </c>
      <c r="F127" s="157"/>
      <c r="G127" s="157"/>
      <c r="H127" s="175">
        <v>2186</v>
      </c>
      <c r="I127" s="174"/>
    </row>
    <row r="128" spans="1:9" ht="15.75" hidden="1">
      <c r="A128" s="158"/>
      <c r="B128" s="190"/>
      <c r="C128" s="181">
        <v>150101</v>
      </c>
      <c r="D128" s="192" t="s">
        <v>229</v>
      </c>
      <c r="E128" s="193">
        <v>12000</v>
      </c>
      <c r="F128" s="157"/>
      <c r="G128" s="157"/>
      <c r="H128" s="175">
        <v>12000</v>
      </c>
      <c r="I128" s="174"/>
    </row>
    <row r="129" spans="1:9" ht="31.5" hidden="1">
      <c r="A129" s="158"/>
      <c r="B129" s="190"/>
      <c r="C129" s="181">
        <v>150101</v>
      </c>
      <c r="D129" s="192" t="s">
        <v>230</v>
      </c>
      <c r="E129" s="193">
        <v>19200</v>
      </c>
      <c r="F129" s="157"/>
      <c r="G129" s="157"/>
      <c r="H129" s="175">
        <f>15600+3600</f>
        <v>19200</v>
      </c>
      <c r="I129" s="174"/>
    </row>
    <row r="130" spans="1:9" ht="31.5" hidden="1">
      <c r="A130" s="158"/>
      <c r="B130" s="190"/>
      <c r="C130" s="181">
        <v>150101</v>
      </c>
      <c r="D130" s="192" t="s">
        <v>231</v>
      </c>
      <c r="E130" s="193"/>
      <c r="F130" s="157"/>
      <c r="G130" s="157"/>
      <c r="H130" s="175">
        <v>8560</v>
      </c>
      <c r="I130" s="174"/>
    </row>
    <row r="131" spans="1:9" ht="31.5" hidden="1">
      <c r="A131" s="158"/>
      <c r="B131" s="190"/>
      <c r="C131" s="181">
        <v>180409</v>
      </c>
      <c r="D131" s="192" t="s">
        <v>152</v>
      </c>
      <c r="E131" s="193"/>
      <c r="F131" s="157"/>
      <c r="G131" s="157"/>
      <c r="H131" s="175">
        <v>10000</v>
      </c>
      <c r="I131" s="174"/>
    </row>
    <row r="132" spans="1:9" ht="31.5" hidden="1">
      <c r="A132" s="158"/>
      <c r="B132" s="190"/>
      <c r="C132" s="181">
        <v>150101</v>
      </c>
      <c r="D132" s="192" t="s">
        <v>232</v>
      </c>
      <c r="E132" s="193"/>
      <c r="F132" s="157"/>
      <c r="G132" s="157"/>
      <c r="H132" s="175">
        <v>2708</v>
      </c>
      <c r="I132" s="174"/>
    </row>
    <row r="133" spans="1:9" ht="31.5" hidden="1">
      <c r="A133" s="158"/>
      <c r="B133" s="190"/>
      <c r="C133" s="181">
        <v>150101</v>
      </c>
      <c r="D133" s="192" t="s">
        <v>233</v>
      </c>
      <c r="E133" s="193"/>
      <c r="F133" s="157"/>
      <c r="G133" s="157"/>
      <c r="H133" s="175">
        <v>1671</v>
      </c>
      <c r="I133" s="174"/>
    </row>
    <row r="134" spans="1:9" ht="47.25" hidden="1">
      <c r="A134" s="158"/>
      <c r="B134" s="190"/>
      <c r="C134" s="181">
        <v>150101</v>
      </c>
      <c r="D134" s="192" t="s">
        <v>234</v>
      </c>
      <c r="E134" s="193"/>
      <c r="F134" s="157"/>
      <c r="G134" s="157"/>
      <c r="H134" s="175">
        <v>3366</v>
      </c>
      <c r="I134" s="174"/>
    </row>
    <row r="135" spans="1:9" ht="47.25" hidden="1">
      <c r="A135" s="158"/>
      <c r="B135" s="190"/>
      <c r="C135" s="181">
        <v>150101</v>
      </c>
      <c r="D135" s="192" t="s">
        <v>235</v>
      </c>
      <c r="E135" s="193"/>
      <c r="F135" s="157"/>
      <c r="G135" s="157"/>
      <c r="H135" s="175">
        <v>4500</v>
      </c>
      <c r="I135" s="174"/>
    </row>
    <row r="136" spans="1:9" ht="63" hidden="1">
      <c r="A136" s="158"/>
      <c r="B136" s="190"/>
      <c r="C136" s="181">
        <v>150101</v>
      </c>
      <c r="D136" s="192" t="s">
        <v>236</v>
      </c>
      <c r="E136" s="193"/>
      <c r="F136" s="157"/>
      <c r="G136" s="157"/>
      <c r="H136" s="175">
        <v>8411</v>
      </c>
      <c r="I136" s="174"/>
    </row>
    <row r="137" spans="1:9" ht="31.5" hidden="1">
      <c r="A137" s="158"/>
      <c r="B137" s="190"/>
      <c r="C137" s="181">
        <v>150101</v>
      </c>
      <c r="D137" s="192" t="s">
        <v>237</v>
      </c>
      <c r="E137" s="193">
        <v>1200</v>
      </c>
      <c r="F137" s="157"/>
      <c r="G137" s="157"/>
      <c r="H137" s="175">
        <v>1200</v>
      </c>
      <c r="I137" s="174"/>
    </row>
    <row r="138" spans="1:9" ht="31.5" hidden="1">
      <c r="A138" s="158"/>
      <c r="B138" s="190"/>
      <c r="C138" s="181">
        <v>150101</v>
      </c>
      <c r="D138" s="192" t="s">
        <v>238</v>
      </c>
      <c r="E138" s="193">
        <v>7200</v>
      </c>
      <c r="F138" s="157"/>
      <c r="G138" s="157"/>
      <c r="H138" s="175">
        <v>7200</v>
      </c>
      <c r="I138" s="174"/>
    </row>
    <row r="139" spans="1:9" ht="31.5" hidden="1">
      <c r="A139" s="158"/>
      <c r="B139" s="190"/>
      <c r="C139" s="181">
        <v>150101</v>
      </c>
      <c r="D139" s="192" t="s">
        <v>239</v>
      </c>
      <c r="E139" s="193">
        <v>1200</v>
      </c>
      <c r="F139" s="157"/>
      <c r="G139" s="157"/>
      <c r="H139" s="175">
        <v>1200</v>
      </c>
      <c r="I139" s="174"/>
    </row>
    <row r="140" spans="1:9" ht="63" hidden="1">
      <c r="A140" s="158"/>
      <c r="B140" s="190"/>
      <c r="C140" s="181">
        <v>150101</v>
      </c>
      <c r="D140" s="192" t="s">
        <v>240</v>
      </c>
      <c r="E140" s="193">
        <v>34205</v>
      </c>
      <c r="F140" s="157"/>
      <c r="G140" s="157"/>
      <c r="H140" s="175">
        <v>34205</v>
      </c>
      <c r="I140" s="174"/>
    </row>
    <row r="141" spans="1:9" ht="47.25" hidden="1">
      <c r="A141" s="158"/>
      <c r="B141" s="190"/>
      <c r="C141" s="181">
        <v>150101</v>
      </c>
      <c r="D141" s="192" t="s">
        <v>241</v>
      </c>
      <c r="E141" s="193">
        <v>7676</v>
      </c>
      <c r="F141" s="157"/>
      <c r="G141" s="157"/>
      <c r="H141" s="175">
        <v>7676</v>
      </c>
      <c r="I141" s="174"/>
    </row>
    <row r="142" spans="1:9" ht="63" hidden="1">
      <c r="A142" s="158"/>
      <c r="B142" s="190"/>
      <c r="C142" s="181">
        <v>150101</v>
      </c>
      <c r="D142" s="192" t="s">
        <v>242</v>
      </c>
      <c r="E142" s="193">
        <v>18522</v>
      </c>
      <c r="F142" s="157"/>
      <c r="G142" s="157"/>
      <c r="H142" s="175">
        <v>18522</v>
      </c>
      <c r="I142" s="174"/>
    </row>
    <row r="143" spans="1:9" ht="31.5" hidden="1">
      <c r="A143" s="158"/>
      <c r="B143" s="190"/>
      <c r="C143" s="181">
        <v>150101</v>
      </c>
      <c r="D143" s="192" t="s">
        <v>243</v>
      </c>
      <c r="E143" s="193"/>
      <c r="F143" s="157"/>
      <c r="G143" s="157"/>
      <c r="H143" s="175">
        <v>37000</v>
      </c>
      <c r="I143" s="174"/>
    </row>
    <row r="144" spans="1:9" ht="47.25" hidden="1">
      <c r="A144" s="158"/>
      <c r="B144" s="190"/>
      <c r="C144" s="181">
        <v>150101</v>
      </c>
      <c r="D144" s="192" t="s">
        <v>244</v>
      </c>
      <c r="E144" s="193"/>
      <c r="F144" s="157"/>
      <c r="G144" s="157"/>
      <c r="H144" s="175">
        <v>5000</v>
      </c>
      <c r="I144" s="174"/>
    </row>
    <row r="145" spans="1:9" ht="31.5" hidden="1">
      <c r="A145" s="158"/>
      <c r="B145" s="190"/>
      <c r="C145" s="181">
        <v>150101</v>
      </c>
      <c r="D145" s="192" t="s">
        <v>245</v>
      </c>
      <c r="E145" s="193"/>
      <c r="F145" s="157"/>
      <c r="G145" s="157"/>
      <c r="H145" s="175">
        <v>20000</v>
      </c>
      <c r="I145" s="174"/>
    </row>
    <row r="146" spans="1:9" ht="31.5" hidden="1">
      <c r="A146" s="158"/>
      <c r="B146" s="190"/>
      <c r="C146" s="181">
        <v>150101</v>
      </c>
      <c r="D146" s="192" t="s">
        <v>246</v>
      </c>
      <c r="E146" s="193"/>
      <c r="F146" s="157"/>
      <c r="G146" s="157"/>
      <c r="H146" s="175">
        <v>10000</v>
      </c>
      <c r="I146" s="174"/>
    </row>
    <row r="147" spans="1:9" ht="31.5" hidden="1">
      <c r="A147" s="158"/>
      <c r="B147" s="190"/>
      <c r="C147" s="181">
        <v>150101</v>
      </c>
      <c r="D147" s="192" t="s">
        <v>247</v>
      </c>
      <c r="E147" s="193"/>
      <c r="F147" s="157"/>
      <c r="G147" s="157"/>
      <c r="H147" s="175">
        <v>8936</v>
      </c>
      <c r="I147" s="174"/>
    </row>
    <row r="148" spans="1:9" ht="31.5" hidden="1">
      <c r="A148" s="158"/>
      <c r="B148" s="190"/>
      <c r="C148" s="181">
        <v>150101</v>
      </c>
      <c r="D148" s="192" t="s">
        <v>248</v>
      </c>
      <c r="E148" s="193"/>
      <c r="F148" s="157"/>
      <c r="G148" s="157"/>
      <c r="H148" s="175">
        <v>5048</v>
      </c>
      <c r="I148" s="174"/>
    </row>
    <row r="149" spans="1:9" ht="31.5" hidden="1">
      <c r="A149" s="158"/>
      <c r="B149" s="190"/>
      <c r="C149" s="181">
        <v>150101</v>
      </c>
      <c r="D149" s="192" t="s">
        <v>249</v>
      </c>
      <c r="E149" s="193"/>
      <c r="F149" s="157"/>
      <c r="G149" s="157"/>
      <c r="H149" s="175">
        <v>3393</v>
      </c>
      <c r="I149" s="174"/>
    </row>
    <row r="150" spans="1:9" ht="31.5" hidden="1">
      <c r="A150" s="158"/>
      <c r="B150" s="190"/>
      <c r="C150" s="181">
        <v>150101</v>
      </c>
      <c r="D150" s="192" t="s">
        <v>250</v>
      </c>
      <c r="E150" s="193"/>
      <c r="F150" s="157"/>
      <c r="G150" s="157"/>
      <c r="H150" s="175">
        <v>16000</v>
      </c>
      <c r="I150" s="174"/>
    </row>
    <row r="151" spans="1:9" ht="31.5" hidden="1">
      <c r="A151" s="158"/>
      <c r="B151" s="190"/>
      <c r="C151" s="181">
        <v>180409</v>
      </c>
      <c r="D151" s="192" t="s">
        <v>154</v>
      </c>
      <c r="E151" s="193"/>
      <c r="F151" s="157"/>
      <c r="G151" s="157"/>
      <c r="H151" s="175">
        <v>250000</v>
      </c>
      <c r="I151" s="174"/>
    </row>
    <row r="152" spans="1:9" ht="15.75" hidden="1">
      <c r="A152" s="158"/>
      <c r="B152" s="190"/>
      <c r="C152" s="181"/>
      <c r="D152" s="192"/>
      <c r="E152" s="193"/>
      <c r="F152" s="157"/>
      <c r="G152" s="157"/>
      <c r="H152" s="175"/>
      <c r="I152" s="174"/>
    </row>
    <row r="153" spans="1:9" ht="15.75" hidden="1">
      <c r="A153" s="158"/>
      <c r="B153" s="190"/>
      <c r="C153" s="165"/>
      <c r="D153" s="192" t="s">
        <v>56</v>
      </c>
      <c r="E153" s="194">
        <f>SUM(E72:E151)</f>
        <v>104712</v>
      </c>
      <c r="F153" s="194" t="s">
        <v>138</v>
      </c>
      <c r="G153" s="194">
        <f>G114+G117</f>
        <v>0</v>
      </c>
      <c r="H153" s="194">
        <f>SUM(H72:H151)</f>
        <v>4272809.779999999</v>
      </c>
      <c r="I153" s="174"/>
    </row>
    <row r="154" spans="1:9" ht="15.75" hidden="1">
      <c r="A154" s="158"/>
      <c r="B154" s="164"/>
      <c r="C154" s="164"/>
      <c r="D154" s="167"/>
      <c r="E154" s="195"/>
      <c r="F154" s="196"/>
      <c r="G154" s="196"/>
      <c r="H154" s="197"/>
      <c r="I154" s="174"/>
    </row>
    <row r="155" spans="1:9" ht="15.75" hidden="1">
      <c r="A155" s="158"/>
      <c r="B155" s="204"/>
      <c r="C155" s="164"/>
      <c r="D155" s="167"/>
      <c r="E155" s="92"/>
      <c r="F155" s="158"/>
      <c r="G155" s="158"/>
      <c r="H155" s="168"/>
      <c r="I155" s="174"/>
    </row>
    <row r="156" spans="1:9" ht="30" customHeight="1">
      <c r="A156" s="158"/>
      <c r="B156" s="204"/>
      <c r="C156" s="164" t="s">
        <v>139</v>
      </c>
      <c r="D156" s="167"/>
      <c r="E156" s="92" t="s">
        <v>118</v>
      </c>
      <c r="F156" s="158"/>
      <c r="G156" s="158"/>
      <c r="H156" s="168"/>
      <c r="I156" s="174"/>
    </row>
  </sheetData>
  <mergeCells count="8">
    <mergeCell ref="B67:I67"/>
    <mergeCell ref="A4:I4"/>
    <mergeCell ref="A5:I5"/>
    <mergeCell ref="A6:I6"/>
    <mergeCell ref="B66:I66"/>
    <mergeCell ref="B65:I65"/>
    <mergeCell ref="D8:E8"/>
    <mergeCell ref="F8:G8"/>
  </mergeCells>
  <printOptions/>
  <pageMargins left="0.2755905511811024" right="0.2755905511811024" top="0.5905511811023623" bottom="0.5905511811023623" header="0.11811023622047245" footer="0.15748031496062992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="70" zoomScaleNormal="85" zoomScaleSheetLayoutView="70" workbookViewId="0" topLeftCell="B1">
      <selection activeCell="G93" sqref="G93"/>
    </sheetView>
  </sheetViews>
  <sheetFormatPr defaultColWidth="9.00390625" defaultRowHeight="12.75"/>
  <cols>
    <col min="1" max="1" width="10.125" style="63" hidden="1" customWidth="1"/>
    <col min="2" max="2" width="18.75390625" style="236" customWidth="1"/>
    <col min="3" max="3" width="32.375" style="236" customWidth="1"/>
    <col min="4" max="4" width="94.875" style="237" customWidth="1"/>
    <col min="5" max="5" width="15.875" style="241" customWidth="1"/>
    <col min="6" max="6" width="15.25390625" style="63" customWidth="1"/>
    <col min="7" max="7" width="16.25390625" style="63" customWidth="1"/>
    <col min="8" max="8" width="15.875" style="238" customWidth="1"/>
    <col min="9" max="10" width="0" style="63" hidden="1" customWidth="1"/>
    <col min="11" max="11" width="1.625" style="63" hidden="1" customWidth="1"/>
    <col min="12" max="16384" width="9.125" style="63" customWidth="1"/>
  </cols>
  <sheetData>
    <row r="1" spans="5:9" ht="15">
      <c r="E1" s="63"/>
      <c r="F1" s="63" t="s">
        <v>174</v>
      </c>
      <c r="I1" s="238"/>
    </row>
    <row r="2" spans="5:10" ht="15">
      <c r="E2" s="239"/>
      <c r="F2" s="239" t="s">
        <v>451</v>
      </c>
      <c r="I2" s="239"/>
      <c r="J2" s="240"/>
    </row>
    <row r="3" spans="5:10" ht="15">
      <c r="E3" s="239"/>
      <c r="F3" s="239" t="s">
        <v>178</v>
      </c>
      <c r="G3" s="63" t="s">
        <v>452</v>
      </c>
      <c r="I3" s="239"/>
      <c r="J3" s="240"/>
    </row>
    <row r="4" spans="1:9" ht="15">
      <c r="A4" s="283" t="s">
        <v>90</v>
      </c>
      <c r="B4" s="283"/>
      <c r="C4" s="283"/>
      <c r="D4" s="283"/>
      <c r="E4" s="283"/>
      <c r="F4" s="283"/>
      <c r="G4" s="283"/>
      <c r="H4" s="283"/>
      <c r="I4" s="283"/>
    </row>
    <row r="5" spans="1:9" ht="15">
      <c r="A5" s="283" t="s">
        <v>345</v>
      </c>
      <c r="B5" s="283"/>
      <c r="C5" s="283"/>
      <c r="D5" s="283"/>
      <c r="E5" s="283"/>
      <c r="F5" s="283"/>
      <c r="G5" s="283"/>
      <c r="H5" s="283"/>
      <c r="I5" s="283"/>
    </row>
    <row r="6" spans="1:9" ht="15">
      <c r="A6" s="283" t="s">
        <v>91</v>
      </c>
      <c r="B6" s="283"/>
      <c r="C6" s="283"/>
      <c r="D6" s="283"/>
      <c r="E6" s="283"/>
      <c r="F6" s="283"/>
      <c r="G6" s="283"/>
      <c r="H6" s="283"/>
      <c r="I6" s="283"/>
    </row>
    <row r="7" ht="15" customHeight="1" hidden="1"/>
    <row r="8" spans="1:11" ht="75" customHeight="1">
      <c r="A8" s="225" t="s">
        <v>92</v>
      </c>
      <c r="B8" s="225" t="s">
        <v>251</v>
      </c>
      <c r="C8" s="225" t="s">
        <v>148</v>
      </c>
      <c r="D8" s="284" t="s">
        <v>149</v>
      </c>
      <c r="E8" s="261" t="s">
        <v>108</v>
      </c>
      <c r="F8" s="284" t="s">
        <v>128</v>
      </c>
      <c r="G8" s="284" t="s">
        <v>109</v>
      </c>
      <c r="H8" s="263" t="s">
        <v>150</v>
      </c>
      <c r="I8" s="225" t="s">
        <v>124</v>
      </c>
      <c r="J8" s="43" t="s">
        <v>125</v>
      </c>
      <c r="K8" s="225" t="s">
        <v>93</v>
      </c>
    </row>
    <row r="9" spans="1:11" ht="76.5" customHeight="1">
      <c r="A9" s="225"/>
      <c r="B9" s="225" t="s">
        <v>252</v>
      </c>
      <c r="C9" s="242" t="s">
        <v>143</v>
      </c>
      <c r="D9" s="285"/>
      <c r="E9" s="262"/>
      <c r="F9" s="285"/>
      <c r="G9" s="285"/>
      <c r="H9" s="264"/>
      <c r="I9" s="225"/>
      <c r="J9" s="43"/>
      <c r="K9" s="225"/>
    </row>
    <row r="10" spans="1:11" ht="15.75" customHeight="1">
      <c r="A10" s="225"/>
      <c r="B10" s="243" t="s">
        <v>253</v>
      </c>
      <c r="C10" s="244" t="s">
        <v>39</v>
      </c>
      <c r="D10" s="226"/>
      <c r="E10" s="245">
        <f>SUM(E12:E91,)</f>
        <v>4258548.91</v>
      </c>
      <c r="F10" s="245">
        <f>SUM(F11:F93,)</f>
        <v>0</v>
      </c>
      <c r="G10" s="245">
        <f>SUM(G11:G93,)</f>
        <v>0</v>
      </c>
      <c r="H10" s="245">
        <f>SUM(H12:H91)</f>
        <v>4258548.91</v>
      </c>
      <c r="I10" s="225"/>
      <c r="J10" s="43"/>
      <c r="K10" s="225"/>
    </row>
    <row r="11" spans="1:11" ht="39.75" customHeight="1" hidden="1">
      <c r="A11" s="225"/>
      <c r="B11" s="225"/>
      <c r="C11" s="225"/>
      <c r="D11" s="225"/>
      <c r="E11" s="62"/>
      <c r="F11" s="225"/>
      <c r="G11" s="225"/>
      <c r="H11" s="43"/>
      <c r="I11" s="225"/>
      <c r="J11" s="43"/>
      <c r="K11" s="225"/>
    </row>
    <row r="12" spans="1:11" s="229" customFormat="1" ht="15.75">
      <c r="A12" s="226"/>
      <c r="B12" s="225">
        <v>150101</v>
      </c>
      <c r="C12" s="235" t="s">
        <v>62</v>
      </c>
      <c r="D12" s="61" t="s">
        <v>346</v>
      </c>
      <c r="E12" s="227">
        <v>224997</v>
      </c>
      <c r="F12" s="227"/>
      <c r="G12" s="227"/>
      <c r="H12" s="228">
        <v>224997</v>
      </c>
      <c r="I12" s="226"/>
      <c r="J12" s="78"/>
      <c r="K12" s="226"/>
    </row>
    <row r="13" spans="1:11" s="229" customFormat="1" ht="15.75">
      <c r="A13" s="226"/>
      <c r="B13" s="225">
        <v>150101</v>
      </c>
      <c r="C13" s="235" t="s">
        <v>62</v>
      </c>
      <c r="D13" s="61" t="s">
        <v>347</v>
      </c>
      <c r="E13" s="227">
        <v>89831</v>
      </c>
      <c r="F13" s="227"/>
      <c r="G13" s="227"/>
      <c r="H13" s="228">
        <v>89831</v>
      </c>
      <c r="I13" s="226"/>
      <c r="J13" s="78"/>
      <c r="K13" s="226"/>
    </row>
    <row r="14" spans="1:11" s="229" customFormat="1" ht="73.5" customHeight="1">
      <c r="A14" s="226"/>
      <c r="B14" s="225">
        <v>180409</v>
      </c>
      <c r="C14" s="230" t="s">
        <v>313</v>
      </c>
      <c r="D14" s="61" t="s">
        <v>324</v>
      </c>
      <c r="E14" s="227">
        <v>589518</v>
      </c>
      <c r="F14" s="227"/>
      <c r="G14" s="227"/>
      <c r="H14" s="228">
        <v>589518</v>
      </c>
      <c r="I14" s="226"/>
      <c r="J14" s="78"/>
      <c r="K14" s="226"/>
    </row>
    <row r="15" spans="1:11" s="229" customFormat="1" ht="15.75">
      <c r="A15" s="226"/>
      <c r="B15" s="225">
        <v>150101</v>
      </c>
      <c r="C15" s="235" t="s">
        <v>62</v>
      </c>
      <c r="D15" s="61" t="s">
        <v>348</v>
      </c>
      <c r="E15" s="227">
        <v>199450</v>
      </c>
      <c r="F15" s="227"/>
      <c r="G15" s="227"/>
      <c r="H15" s="228">
        <v>199450</v>
      </c>
      <c r="I15" s="226"/>
      <c r="J15" s="78"/>
      <c r="K15" s="226"/>
    </row>
    <row r="16" spans="1:11" s="229" customFormat="1" ht="15.75">
      <c r="A16" s="226"/>
      <c r="B16" s="225">
        <v>150101</v>
      </c>
      <c r="C16" s="235" t="s">
        <v>62</v>
      </c>
      <c r="D16" s="61" t="s">
        <v>349</v>
      </c>
      <c r="E16" s="227">
        <v>46835</v>
      </c>
      <c r="F16" s="227"/>
      <c r="G16" s="227"/>
      <c r="H16" s="228">
        <v>46835</v>
      </c>
      <c r="I16" s="226"/>
      <c r="J16" s="78"/>
      <c r="K16" s="226"/>
    </row>
    <row r="17" spans="1:11" s="229" customFormat="1" ht="15.75">
      <c r="A17" s="226"/>
      <c r="B17" s="225">
        <v>150101</v>
      </c>
      <c r="C17" s="235" t="s">
        <v>62</v>
      </c>
      <c r="D17" s="61" t="s">
        <v>350</v>
      </c>
      <c r="E17" s="227">
        <v>51017</v>
      </c>
      <c r="F17" s="227"/>
      <c r="G17" s="227"/>
      <c r="H17" s="228">
        <v>51017</v>
      </c>
      <c r="I17" s="226"/>
      <c r="J17" s="78"/>
      <c r="K17" s="226"/>
    </row>
    <row r="18" spans="1:11" s="229" customFormat="1" ht="15.75">
      <c r="A18" s="226"/>
      <c r="B18" s="225">
        <v>150101</v>
      </c>
      <c r="C18" s="235" t="s">
        <v>62</v>
      </c>
      <c r="D18" s="61" t="s">
        <v>351</v>
      </c>
      <c r="E18" s="227">
        <v>6000</v>
      </c>
      <c r="F18" s="227"/>
      <c r="G18" s="227"/>
      <c r="H18" s="228">
        <v>6000</v>
      </c>
      <c r="I18" s="226"/>
      <c r="J18" s="78"/>
      <c r="K18" s="226"/>
    </row>
    <row r="19" spans="1:11" s="229" customFormat="1" ht="15.75">
      <c r="A19" s="226"/>
      <c r="B19" s="225">
        <v>150101</v>
      </c>
      <c r="C19" s="235" t="s">
        <v>62</v>
      </c>
      <c r="D19" s="61" t="s">
        <v>352</v>
      </c>
      <c r="E19" s="227">
        <v>785</v>
      </c>
      <c r="F19" s="227"/>
      <c r="G19" s="227"/>
      <c r="H19" s="228">
        <v>785</v>
      </c>
      <c r="I19" s="226"/>
      <c r="J19" s="78"/>
      <c r="K19" s="226"/>
    </row>
    <row r="20" spans="1:11" s="229" customFormat="1" ht="15.75">
      <c r="A20" s="226"/>
      <c r="B20" s="225">
        <v>150101</v>
      </c>
      <c r="C20" s="235" t="s">
        <v>62</v>
      </c>
      <c r="D20" s="61" t="s">
        <v>353</v>
      </c>
      <c r="E20" s="227">
        <v>6000</v>
      </c>
      <c r="F20" s="227"/>
      <c r="G20" s="227"/>
      <c r="H20" s="228">
        <v>6000</v>
      </c>
      <c r="I20" s="226"/>
      <c r="J20" s="78"/>
      <c r="K20" s="226"/>
    </row>
    <row r="21" spans="1:11" s="229" customFormat="1" ht="30">
      <c r="A21" s="226"/>
      <c r="B21" s="225">
        <v>150101</v>
      </c>
      <c r="C21" s="235" t="s">
        <v>62</v>
      </c>
      <c r="D21" s="61" t="s">
        <v>354</v>
      </c>
      <c r="E21" s="227">
        <v>785</v>
      </c>
      <c r="F21" s="227"/>
      <c r="G21" s="227"/>
      <c r="H21" s="228">
        <v>785</v>
      </c>
      <c r="I21" s="226"/>
      <c r="J21" s="78"/>
      <c r="K21" s="226"/>
    </row>
    <row r="22" spans="1:11" s="229" customFormat="1" ht="15.75">
      <c r="A22" s="226"/>
      <c r="B22" s="225">
        <v>150101</v>
      </c>
      <c r="C22" s="235" t="s">
        <v>62</v>
      </c>
      <c r="D22" s="61" t="s">
        <v>314</v>
      </c>
      <c r="E22" s="227">
        <v>100000</v>
      </c>
      <c r="F22" s="227"/>
      <c r="G22" s="227"/>
      <c r="H22" s="228">
        <v>100000</v>
      </c>
      <c r="I22" s="226"/>
      <c r="J22" s="78"/>
      <c r="K22" s="226"/>
    </row>
    <row r="23" spans="1:11" s="229" customFormat="1" ht="15.75">
      <c r="A23" s="226"/>
      <c r="B23" s="225">
        <v>150101</v>
      </c>
      <c r="C23" s="235" t="s">
        <v>62</v>
      </c>
      <c r="D23" s="61" t="s">
        <v>315</v>
      </c>
      <c r="E23" s="227">
        <v>5000</v>
      </c>
      <c r="F23" s="227"/>
      <c r="G23" s="227"/>
      <c r="H23" s="228">
        <v>5000</v>
      </c>
      <c r="I23" s="226"/>
      <c r="J23" s="78"/>
      <c r="K23" s="226"/>
    </row>
    <row r="24" spans="1:11" s="229" customFormat="1" ht="16.5" customHeight="1">
      <c r="A24" s="226"/>
      <c r="B24" s="225">
        <v>150101</v>
      </c>
      <c r="C24" s="235" t="s">
        <v>62</v>
      </c>
      <c r="D24" s="61" t="s">
        <v>316</v>
      </c>
      <c r="E24" s="227">
        <v>785</v>
      </c>
      <c r="F24" s="227"/>
      <c r="G24" s="227"/>
      <c r="H24" s="228">
        <v>785</v>
      </c>
      <c r="I24" s="226"/>
      <c r="J24" s="78"/>
      <c r="K24" s="226"/>
    </row>
    <row r="25" spans="1:11" ht="15">
      <c r="A25" s="82" t="s">
        <v>99</v>
      </c>
      <c r="B25" s="225">
        <v>150101</v>
      </c>
      <c r="C25" s="235" t="s">
        <v>62</v>
      </c>
      <c r="D25" s="61" t="s">
        <v>355</v>
      </c>
      <c r="E25" s="43">
        <v>50000</v>
      </c>
      <c r="F25" s="246"/>
      <c r="G25" s="43"/>
      <c r="H25" s="43">
        <v>50000</v>
      </c>
      <c r="I25" s="62"/>
      <c r="J25" s="43"/>
      <c r="K25" s="62">
        <f aca="true" t="shared" si="0" ref="K25:K48">SUM(A25:J25)</f>
        <v>250101</v>
      </c>
    </row>
    <row r="26" spans="1:11" ht="15">
      <c r="A26" s="82" t="s">
        <v>99</v>
      </c>
      <c r="B26" s="225">
        <v>150101</v>
      </c>
      <c r="C26" s="235" t="s">
        <v>62</v>
      </c>
      <c r="D26" s="61" t="s">
        <v>356</v>
      </c>
      <c r="E26" s="43">
        <v>5000</v>
      </c>
      <c r="F26" s="246"/>
      <c r="G26" s="43"/>
      <c r="H26" s="43">
        <v>5000</v>
      </c>
      <c r="I26" s="62"/>
      <c r="J26" s="43"/>
      <c r="K26" s="62">
        <f t="shared" si="0"/>
        <v>160101</v>
      </c>
    </row>
    <row r="27" spans="1:11" ht="15">
      <c r="A27" s="82" t="s">
        <v>99</v>
      </c>
      <c r="B27" s="225">
        <v>150101</v>
      </c>
      <c r="C27" s="235" t="s">
        <v>62</v>
      </c>
      <c r="D27" s="61" t="s">
        <v>357</v>
      </c>
      <c r="E27" s="43">
        <v>785</v>
      </c>
      <c r="F27" s="246"/>
      <c r="G27" s="43"/>
      <c r="H27" s="43">
        <v>785</v>
      </c>
      <c r="I27" s="62"/>
      <c r="J27" s="43"/>
      <c r="K27" s="62">
        <f t="shared" si="0"/>
        <v>151671</v>
      </c>
    </row>
    <row r="28" spans="1:11" ht="15">
      <c r="A28" s="82" t="s">
        <v>99</v>
      </c>
      <c r="B28" s="225">
        <v>150101</v>
      </c>
      <c r="C28" s="235" t="s">
        <v>62</v>
      </c>
      <c r="D28" s="61" t="s">
        <v>358</v>
      </c>
      <c r="E28" s="43">
        <v>150000</v>
      </c>
      <c r="F28" s="246"/>
      <c r="G28" s="43"/>
      <c r="H28" s="43">
        <v>150000</v>
      </c>
      <c r="I28" s="62"/>
      <c r="J28" s="43">
        <v>334.9</v>
      </c>
      <c r="K28" s="62">
        <f t="shared" si="0"/>
        <v>450435.9</v>
      </c>
    </row>
    <row r="29" spans="1:11" ht="15">
      <c r="A29" s="82" t="s">
        <v>99</v>
      </c>
      <c r="B29" s="225">
        <v>150101</v>
      </c>
      <c r="C29" s="235" t="s">
        <v>62</v>
      </c>
      <c r="D29" s="61" t="s">
        <v>359</v>
      </c>
      <c r="E29" s="43">
        <v>8000</v>
      </c>
      <c r="F29" s="246"/>
      <c r="G29" s="43"/>
      <c r="H29" s="43">
        <v>8000</v>
      </c>
      <c r="I29" s="62"/>
      <c r="J29" s="43"/>
      <c r="K29" s="62">
        <f t="shared" si="0"/>
        <v>166101</v>
      </c>
    </row>
    <row r="30" spans="1:11" ht="15">
      <c r="A30" s="82" t="s">
        <v>99</v>
      </c>
      <c r="B30" s="225">
        <v>150101</v>
      </c>
      <c r="C30" s="235" t="s">
        <v>62</v>
      </c>
      <c r="D30" s="61" t="s">
        <v>360</v>
      </c>
      <c r="E30" s="43">
        <v>785</v>
      </c>
      <c r="F30" s="246"/>
      <c r="G30" s="43"/>
      <c r="H30" s="43">
        <v>785</v>
      </c>
      <c r="I30" s="62"/>
      <c r="J30" s="43"/>
      <c r="K30" s="62">
        <f t="shared" si="0"/>
        <v>151671</v>
      </c>
    </row>
    <row r="31" spans="1:11" ht="15">
      <c r="A31" s="82" t="s">
        <v>99</v>
      </c>
      <c r="B31" s="225">
        <v>150101</v>
      </c>
      <c r="C31" s="235" t="s">
        <v>62</v>
      </c>
      <c r="D31" s="61" t="s">
        <v>361</v>
      </c>
      <c r="E31" s="43">
        <v>100000</v>
      </c>
      <c r="F31" s="246"/>
      <c r="G31" s="43"/>
      <c r="H31" s="43">
        <v>100000</v>
      </c>
      <c r="I31" s="62"/>
      <c r="J31" s="43"/>
      <c r="K31" s="62">
        <f t="shared" si="0"/>
        <v>350101</v>
      </c>
    </row>
    <row r="32" spans="1:11" ht="15">
      <c r="A32" s="82" t="s">
        <v>99</v>
      </c>
      <c r="B32" s="225">
        <v>150101</v>
      </c>
      <c r="C32" s="235" t="s">
        <v>62</v>
      </c>
      <c r="D32" s="61" t="s">
        <v>362</v>
      </c>
      <c r="E32" s="43">
        <v>10000</v>
      </c>
      <c r="F32" s="62"/>
      <c r="G32" s="62"/>
      <c r="H32" s="43">
        <v>10000</v>
      </c>
      <c r="I32" s="62"/>
      <c r="J32" s="43"/>
      <c r="K32" s="62">
        <f t="shared" si="0"/>
        <v>170101</v>
      </c>
    </row>
    <row r="33" spans="1:11" ht="15" customHeight="1">
      <c r="A33" s="82" t="s">
        <v>99</v>
      </c>
      <c r="B33" s="225">
        <v>150101</v>
      </c>
      <c r="C33" s="235" t="s">
        <v>62</v>
      </c>
      <c r="D33" s="61" t="s">
        <v>363</v>
      </c>
      <c r="E33" s="43">
        <v>785</v>
      </c>
      <c r="F33" s="62"/>
      <c r="G33" s="62"/>
      <c r="H33" s="43">
        <v>785</v>
      </c>
      <c r="I33" s="62"/>
      <c r="J33" s="43"/>
      <c r="K33" s="62">
        <f t="shared" si="0"/>
        <v>151671</v>
      </c>
    </row>
    <row r="34" spans="1:11" ht="15">
      <c r="A34" s="82" t="s">
        <v>99</v>
      </c>
      <c r="B34" s="225">
        <v>150101</v>
      </c>
      <c r="C34" s="235" t="s">
        <v>62</v>
      </c>
      <c r="D34" s="61" t="s">
        <v>364</v>
      </c>
      <c r="E34" s="43">
        <v>50000</v>
      </c>
      <c r="F34" s="62"/>
      <c r="G34" s="62"/>
      <c r="H34" s="43">
        <v>50000</v>
      </c>
      <c r="I34" s="62"/>
      <c r="J34" s="43"/>
      <c r="K34" s="62">
        <f t="shared" si="0"/>
        <v>250101</v>
      </c>
    </row>
    <row r="35" spans="1:11" ht="18" customHeight="1">
      <c r="A35" s="82" t="s">
        <v>99</v>
      </c>
      <c r="B35" s="225">
        <v>150101</v>
      </c>
      <c r="C35" s="235" t="s">
        <v>62</v>
      </c>
      <c r="D35" s="61" t="s">
        <v>365</v>
      </c>
      <c r="E35" s="43">
        <v>3000</v>
      </c>
      <c r="F35" s="62"/>
      <c r="G35" s="62"/>
      <c r="H35" s="43">
        <v>3000</v>
      </c>
      <c r="I35" s="62"/>
      <c r="J35" s="43"/>
      <c r="K35" s="62">
        <f t="shared" si="0"/>
        <v>156101</v>
      </c>
    </row>
    <row r="36" spans="1:11" ht="15">
      <c r="A36" s="82" t="s">
        <v>99</v>
      </c>
      <c r="B36" s="225">
        <v>150101</v>
      </c>
      <c r="C36" s="235" t="s">
        <v>62</v>
      </c>
      <c r="D36" s="61" t="s">
        <v>366</v>
      </c>
      <c r="E36" s="43">
        <v>50000</v>
      </c>
      <c r="F36" s="62"/>
      <c r="G36" s="62"/>
      <c r="H36" s="43">
        <v>50000</v>
      </c>
      <c r="I36" s="62"/>
      <c r="J36" s="43"/>
      <c r="K36" s="62">
        <f t="shared" si="0"/>
        <v>250101</v>
      </c>
    </row>
    <row r="37" spans="1:11" ht="15">
      <c r="A37" s="82" t="s">
        <v>99</v>
      </c>
      <c r="B37" s="225">
        <v>150101</v>
      </c>
      <c r="C37" s="235" t="s">
        <v>62</v>
      </c>
      <c r="D37" s="61" t="s">
        <v>367</v>
      </c>
      <c r="E37" s="43">
        <v>5000</v>
      </c>
      <c r="F37" s="62"/>
      <c r="G37" s="62"/>
      <c r="H37" s="43">
        <v>5000</v>
      </c>
      <c r="I37" s="62"/>
      <c r="J37" s="43"/>
      <c r="K37" s="62">
        <f t="shared" si="0"/>
        <v>160101</v>
      </c>
    </row>
    <row r="38" spans="1:11" ht="15">
      <c r="A38" s="82" t="s">
        <v>99</v>
      </c>
      <c r="B38" s="225">
        <v>150101</v>
      </c>
      <c r="C38" s="235" t="s">
        <v>62</v>
      </c>
      <c r="D38" s="61" t="s">
        <v>368</v>
      </c>
      <c r="E38" s="43">
        <v>50000</v>
      </c>
      <c r="F38" s="62"/>
      <c r="G38" s="62"/>
      <c r="H38" s="43">
        <v>50000</v>
      </c>
      <c r="I38" s="62"/>
      <c r="J38" s="43"/>
      <c r="K38" s="62">
        <f t="shared" si="0"/>
        <v>250101</v>
      </c>
    </row>
    <row r="39" spans="1:11" ht="15">
      <c r="A39" s="82" t="s">
        <v>99</v>
      </c>
      <c r="B39" s="225">
        <v>150101</v>
      </c>
      <c r="C39" s="235" t="s">
        <v>62</v>
      </c>
      <c r="D39" s="61" t="s">
        <v>369</v>
      </c>
      <c r="E39" s="43">
        <v>5000</v>
      </c>
      <c r="F39" s="62"/>
      <c r="G39" s="62"/>
      <c r="H39" s="43">
        <v>5000</v>
      </c>
      <c r="I39" s="62"/>
      <c r="J39" s="43"/>
      <c r="K39" s="62">
        <f t="shared" si="0"/>
        <v>160101</v>
      </c>
    </row>
    <row r="40" spans="1:11" ht="15">
      <c r="A40" s="82" t="s">
        <v>99</v>
      </c>
      <c r="B40" s="225">
        <v>150101</v>
      </c>
      <c r="C40" s="235" t="s">
        <v>62</v>
      </c>
      <c r="D40" s="61" t="s">
        <v>370</v>
      </c>
      <c r="E40" s="43">
        <v>785</v>
      </c>
      <c r="F40" s="62"/>
      <c r="G40" s="62"/>
      <c r="H40" s="43">
        <v>785</v>
      </c>
      <c r="I40" s="62"/>
      <c r="J40" s="43"/>
      <c r="K40" s="62">
        <f t="shared" si="0"/>
        <v>151671</v>
      </c>
    </row>
    <row r="41" spans="1:11" ht="15">
      <c r="A41" s="82" t="s">
        <v>99</v>
      </c>
      <c r="B41" s="225">
        <v>150101</v>
      </c>
      <c r="C41" s="235" t="s">
        <v>62</v>
      </c>
      <c r="D41" s="61" t="s">
        <v>371</v>
      </c>
      <c r="E41" s="43">
        <v>100000</v>
      </c>
      <c r="F41" s="62"/>
      <c r="G41" s="62"/>
      <c r="H41" s="43">
        <v>100000</v>
      </c>
      <c r="I41" s="62"/>
      <c r="J41" s="43"/>
      <c r="K41" s="62">
        <f t="shared" si="0"/>
        <v>350101</v>
      </c>
    </row>
    <row r="42" spans="1:11" ht="15">
      <c r="A42" s="82" t="s">
        <v>99</v>
      </c>
      <c r="B42" s="225">
        <v>150101</v>
      </c>
      <c r="C42" s="235" t="s">
        <v>62</v>
      </c>
      <c r="D42" s="61" t="s">
        <v>372</v>
      </c>
      <c r="E42" s="43">
        <v>8000</v>
      </c>
      <c r="F42" s="62"/>
      <c r="G42" s="62"/>
      <c r="H42" s="43">
        <v>8000</v>
      </c>
      <c r="I42" s="62"/>
      <c r="J42" s="43"/>
      <c r="K42" s="62">
        <f t="shared" si="0"/>
        <v>166101</v>
      </c>
    </row>
    <row r="43" spans="1:11" ht="15">
      <c r="A43" s="82" t="s">
        <v>99</v>
      </c>
      <c r="B43" s="225">
        <v>150101</v>
      </c>
      <c r="C43" s="235" t="s">
        <v>62</v>
      </c>
      <c r="D43" s="61" t="s">
        <v>373</v>
      </c>
      <c r="E43" s="43">
        <v>785</v>
      </c>
      <c r="F43" s="62"/>
      <c r="G43" s="62"/>
      <c r="H43" s="43">
        <v>785</v>
      </c>
      <c r="I43" s="62"/>
      <c r="J43" s="43"/>
      <c r="K43" s="62">
        <f t="shared" si="0"/>
        <v>151671</v>
      </c>
    </row>
    <row r="44" spans="1:11" ht="30" hidden="1">
      <c r="A44" s="82" t="s">
        <v>99</v>
      </c>
      <c r="B44" s="225">
        <v>150101</v>
      </c>
      <c r="C44" s="235" t="s">
        <v>62</v>
      </c>
      <c r="D44" s="61" t="s">
        <v>374</v>
      </c>
      <c r="E44" s="43">
        <v>0</v>
      </c>
      <c r="F44" s="62"/>
      <c r="G44" s="62"/>
      <c r="H44" s="43">
        <v>0</v>
      </c>
      <c r="I44" s="62"/>
      <c r="J44" s="43"/>
      <c r="K44" s="62">
        <f t="shared" si="0"/>
        <v>150101</v>
      </c>
    </row>
    <row r="45" spans="1:11" ht="30">
      <c r="A45" s="82" t="s">
        <v>99</v>
      </c>
      <c r="B45" s="247" t="s">
        <v>254</v>
      </c>
      <c r="C45" s="235" t="s">
        <v>62</v>
      </c>
      <c r="D45" s="61" t="s">
        <v>375</v>
      </c>
      <c r="E45" s="43">
        <v>7000</v>
      </c>
      <c r="F45" s="62"/>
      <c r="G45" s="62"/>
      <c r="H45" s="43">
        <v>7000</v>
      </c>
      <c r="I45" s="62"/>
      <c r="J45" s="43"/>
      <c r="K45" s="62">
        <f t="shared" si="0"/>
        <v>14000</v>
      </c>
    </row>
    <row r="46" spans="1:11" ht="30">
      <c r="A46" s="82" t="s">
        <v>99</v>
      </c>
      <c r="B46" s="225">
        <v>150101</v>
      </c>
      <c r="C46" s="235" t="s">
        <v>62</v>
      </c>
      <c r="D46" s="61" t="s">
        <v>376</v>
      </c>
      <c r="E46" s="43">
        <v>785</v>
      </c>
      <c r="F46" s="62"/>
      <c r="G46" s="62"/>
      <c r="H46" s="43">
        <v>785</v>
      </c>
      <c r="I46" s="248"/>
      <c r="J46" s="248"/>
      <c r="K46" s="248">
        <f t="shared" si="0"/>
        <v>151671</v>
      </c>
    </row>
    <row r="47" spans="1:11" ht="15">
      <c r="A47" s="82" t="s">
        <v>99</v>
      </c>
      <c r="B47" s="247" t="s">
        <v>254</v>
      </c>
      <c r="C47" s="235" t="s">
        <v>62</v>
      </c>
      <c r="D47" s="61" t="s">
        <v>455</v>
      </c>
      <c r="E47" s="43">
        <v>97000</v>
      </c>
      <c r="F47" s="62"/>
      <c r="G47" s="62"/>
      <c r="H47" s="43">
        <v>97000</v>
      </c>
      <c r="I47" s="62"/>
      <c r="J47" s="43"/>
      <c r="K47" s="62">
        <f t="shared" si="0"/>
        <v>194000</v>
      </c>
    </row>
    <row r="48" spans="1:11" ht="15">
      <c r="A48" s="82" t="s">
        <v>99</v>
      </c>
      <c r="B48" s="225">
        <v>150101</v>
      </c>
      <c r="C48" s="235" t="s">
        <v>62</v>
      </c>
      <c r="D48" s="61" t="s">
        <v>377</v>
      </c>
      <c r="E48" s="43">
        <v>10000</v>
      </c>
      <c r="F48" s="62"/>
      <c r="G48" s="62"/>
      <c r="H48" s="43">
        <v>10000</v>
      </c>
      <c r="I48" s="62"/>
      <c r="J48" s="43"/>
      <c r="K48" s="62">
        <f t="shared" si="0"/>
        <v>170101</v>
      </c>
    </row>
    <row r="49" spans="1:11" ht="15">
      <c r="A49" s="82"/>
      <c r="B49" s="247" t="s">
        <v>254</v>
      </c>
      <c r="C49" s="235" t="s">
        <v>62</v>
      </c>
      <c r="D49" s="61" t="s">
        <v>412</v>
      </c>
      <c r="E49" s="43">
        <v>99900</v>
      </c>
      <c r="F49" s="62"/>
      <c r="G49" s="62"/>
      <c r="H49" s="43">
        <v>99900</v>
      </c>
      <c r="I49" s="62"/>
      <c r="J49" s="43"/>
      <c r="K49" s="62"/>
    </row>
    <row r="50" spans="1:11" ht="18" customHeight="1">
      <c r="A50" s="82"/>
      <c r="B50" s="225">
        <v>150101</v>
      </c>
      <c r="C50" s="235" t="s">
        <v>62</v>
      </c>
      <c r="D50" s="61" t="s">
        <v>378</v>
      </c>
      <c r="E50" s="43">
        <v>100000</v>
      </c>
      <c r="F50" s="62"/>
      <c r="G50" s="62"/>
      <c r="H50" s="43">
        <v>100000</v>
      </c>
      <c r="I50" s="62"/>
      <c r="J50" s="43"/>
      <c r="K50" s="62"/>
    </row>
    <row r="51" spans="1:11" ht="15">
      <c r="A51" s="82"/>
      <c r="B51" s="247" t="s">
        <v>254</v>
      </c>
      <c r="C51" s="235" t="s">
        <v>62</v>
      </c>
      <c r="D51" s="61" t="s">
        <v>379</v>
      </c>
      <c r="E51" s="43">
        <v>2000</v>
      </c>
      <c r="F51" s="62"/>
      <c r="G51" s="62"/>
      <c r="H51" s="43">
        <v>2000</v>
      </c>
      <c r="I51" s="62"/>
      <c r="J51" s="43"/>
      <c r="K51" s="62"/>
    </row>
    <row r="52" spans="1:11" ht="16.5" customHeight="1">
      <c r="A52" s="82"/>
      <c r="B52" s="225">
        <v>150101</v>
      </c>
      <c r="C52" s="235" t="s">
        <v>62</v>
      </c>
      <c r="D52" s="61" t="s">
        <v>413</v>
      </c>
      <c r="E52" s="43">
        <v>99900</v>
      </c>
      <c r="F52" s="62"/>
      <c r="G52" s="62"/>
      <c r="H52" s="43">
        <v>99900</v>
      </c>
      <c r="I52" s="62"/>
      <c r="J52" s="43"/>
      <c r="K52" s="62"/>
    </row>
    <row r="53" spans="1:11" ht="30">
      <c r="A53" s="82"/>
      <c r="B53" s="225">
        <v>150101</v>
      </c>
      <c r="C53" s="235" t="s">
        <v>62</v>
      </c>
      <c r="D53" s="61" t="s">
        <v>344</v>
      </c>
      <c r="E53" s="251">
        <v>5609</v>
      </c>
      <c r="F53" s="250"/>
      <c r="G53" s="250"/>
      <c r="H53" s="43">
        <v>5609</v>
      </c>
      <c r="I53" s="62"/>
      <c r="J53" s="43"/>
      <c r="K53" s="62"/>
    </row>
    <row r="54" spans="1:11" ht="30">
      <c r="A54" s="82"/>
      <c r="B54" s="225">
        <v>150101</v>
      </c>
      <c r="C54" s="235" t="s">
        <v>62</v>
      </c>
      <c r="D54" s="61" t="s">
        <v>343</v>
      </c>
      <c r="E54" s="251">
        <v>12770</v>
      </c>
      <c r="F54" s="250"/>
      <c r="G54" s="250"/>
      <c r="H54" s="43">
        <v>12770</v>
      </c>
      <c r="I54" s="62"/>
      <c r="J54" s="43"/>
      <c r="K54" s="62"/>
    </row>
    <row r="55" spans="1:11" ht="30">
      <c r="A55" s="82"/>
      <c r="B55" s="225">
        <v>150101</v>
      </c>
      <c r="C55" s="235" t="s">
        <v>62</v>
      </c>
      <c r="D55" s="61" t="s">
        <v>342</v>
      </c>
      <c r="E55" s="251">
        <v>6685</v>
      </c>
      <c r="F55" s="250"/>
      <c r="G55" s="250"/>
      <c r="H55" s="43">
        <v>6685</v>
      </c>
      <c r="I55" s="62"/>
      <c r="J55" s="43"/>
      <c r="K55" s="62"/>
    </row>
    <row r="56" spans="1:11" ht="30">
      <c r="A56" s="82"/>
      <c r="B56" s="225">
        <v>150101</v>
      </c>
      <c r="C56" s="235" t="s">
        <v>62</v>
      </c>
      <c r="D56" s="61" t="s">
        <v>341</v>
      </c>
      <c r="E56" s="251">
        <v>12000</v>
      </c>
      <c r="F56" s="250"/>
      <c r="G56" s="250"/>
      <c r="H56" s="43">
        <v>12000</v>
      </c>
      <c r="I56" s="62"/>
      <c r="J56" s="43"/>
      <c r="K56" s="62"/>
    </row>
    <row r="57" spans="1:11" ht="30">
      <c r="A57" s="82"/>
      <c r="B57" s="225">
        <v>150101</v>
      </c>
      <c r="C57" s="235" t="s">
        <v>62</v>
      </c>
      <c r="D57" s="61" t="s">
        <v>409</v>
      </c>
      <c r="E57" s="251">
        <v>4009.5</v>
      </c>
      <c r="F57" s="250"/>
      <c r="G57" s="250"/>
      <c r="H57" s="43">
        <v>4009.5</v>
      </c>
      <c r="I57" s="62"/>
      <c r="J57" s="43"/>
      <c r="K57" s="62"/>
    </row>
    <row r="58" spans="1:11" ht="30">
      <c r="A58" s="82"/>
      <c r="B58" s="225">
        <v>150101</v>
      </c>
      <c r="C58" s="235" t="s">
        <v>62</v>
      </c>
      <c r="D58" s="61" t="s">
        <v>410</v>
      </c>
      <c r="E58" s="251">
        <v>20850.2</v>
      </c>
      <c r="F58" s="250"/>
      <c r="G58" s="250"/>
      <c r="H58" s="43">
        <v>20850.2</v>
      </c>
      <c r="I58" s="62"/>
      <c r="J58" s="43"/>
      <c r="K58" s="62"/>
    </row>
    <row r="59" spans="1:11" ht="30">
      <c r="A59" s="82"/>
      <c r="B59" s="225">
        <v>150101</v>
      </c>
      <c r="C59" s="235" t="s">
        <v>62</v>
      </c>
      <c r="D59" s="61" t="s">
        <v>340</v>
      </c>
      <c r="E59" s="251">
        <v>39744</v>
      </c>
      <c r="F59" s="250"/>
      <c r="G59" s="250"/>
      <c r="H59" s="43">
        <v>39744</v>
      </c>
      <c r="I59" s="62"/>
      <c r="J59" s="43"/>
      <c r="K59" s="62"/>
    </row>
    <row r="60" spans="1:11" ht="30">
      <c r="A60" s="82"/>
      <c r="B60" s="225">
        <v>150101</v>
      </c>
      <c r="C60" s="235" t="s">
        <v>62</v>
      </c>
      <c r="D60" s="61" t="s">
        <v>339</v>
      </c>
      <c r="E60" s="251">
        <v>3995</v>
      </c>
      <c r="F60" s="250"/>
      <c r="G60" s="250"/>
      <c r="H60" s="43">
        <v>3995</v>
      </c>
      <c r="I60" s="62"/>
      <c r="J60" s="43"/>
      <c r="K60" s="62"/>
    </row>
    <row r="61" spans="1:11" ht="30">
      <c r="A61" s="82"/>
      <c r="B61" s="225">
        <v>150101</v>
      </c>
      <c r="C61" s="235" t="s">
        <v>62</v>
      </c>
      <c r="D61" s="61" t="s">
        <v>332</v>
      </c>
      <c r="E61" s="251">
        <v>150000</v>
      </c>
      <c r="F61" s="250"/>
      <c r="G61" s="250"/>
      <c r="H61" s="43">
        <v>150000</v>
      </c>
      <c r="I61" s="62"/>
      <c r="J61" s="43"/>
      <c r="K61" s="62"/>
    </row>
    <row r="62" spans="1:11" ht="15">
      <c r="A62" s="82"/>
      <c r="B62" s="225">
        <v>150101</v>
      </c>
      <c r="C62" s="235" t="s">
        <v>62</v>
      </c>
      <c r="D62" s="61" t="s">
        <v>8</v>
      </c>
      <c r="E62" s="251">
        <v>50000</v>
      </c>
      <c r="F62" s="250"/>
      <c r="G62" s="250"/>
      <c r="H62" s="43">
        <v>50000</v>
      </c>
      <c r="I62" s="62"/>
      <c r="J62" s="43"/>
      <c r="K62" s="62"/>
    </row>
    <row r="63" spans="1:11" ht="15">
      <c r="A63" s="82"/>
      <c r="B63" s="225">
        <v>150101</v>
      </c>
      <c r="C63" s="235" t="s">
        <v>62</v>
      </c>
      <c r="D63" s="61" t="s">
        <v>9</v>
      </c>
      <c r="E63" s="251">
        <v>4000</v>
      </c>
      <c r="F63" s="250"/>
      <c r="G63" s="250"/>
      <c r="H63" s="43">
        <v>4000</v>
      </c>
      <c r="I63" s="62"/>
      <c r="J63" s="43"/>
      <c r="K63" s="62"/>
    </row>
    <row r="64" spans="1:11" ht="15">
      <c r="A64" s="82"/>
      <c r="B64" s="225">
        <v>150101</v>
      </c>
      <c r="C64" s="235" t="s">
        <v>62</v>
      </c>
      <c r="D64" s="61" t="s">
        <v>10</v>
      </c>
      <c r="E64" s="251">
        <v>70000</v>
      </c>
      <c r="F64" s="250"/>
      <c r="G64" s="250"/>
      <c r="H64" s="43">
        <v>70000</v>
      </c>
      <c r="I64" s="62"/>
      <c r="J64" s="43"/>
      <c r="K64" s="62"/>
    </row>
    <row r="65" spans="1:11" ht="15">
      <c r="A65" s="82"/>
      <c r="B65" s="225">
        <v>150101</v>
      </c>
      <c r="C65" s="235" t="s">
        <v>62</v>
      </c>
      <c r="D65" s="61" t="s">
        <v>11</v>
      </c>
      <c r="E65" s="251">
        <v>5000</v>
      </c>
      <c r="F65" s="250"/>
      <c r="G65" s="250"/>
      <c r="H65" s="43">
        <v>5000</v>
      </c>
      <c r="I65" s="62"/>
      <c r="J65" s="43"/>
      <c r="K65" s="62"/>
    </row>
    <row r="66" spans="1:11" ht="15">
      <c r="A66" s="82"/>
      <c r="B66" s="225">
        <v>150101</v>
      </c>
      <c r="C66" s="235" t="s">
        <v>62</v>
      </c>
      <c r="D66" s="61" t="s">
        <v>12</v>
      </c>
      <c r="E66" s="251">
        <v>1320</v>
      </c>
      <c r="F66" s="250"/>
      <c r="G66" s="250"/>
      <c r="H66" s="43">
        <v>1320</v>
      </c>
      <c r="I66" s="62"/>
      <c r="J66" s="43"/>
      <c r="K66" s="62"/>
    </row>
    <row r="67" spans="1:11" ht="15">
      <c r="A67" s="82"/>
      <c r="B67" s="225">
        <v>150101</v>
      </c>
      <c r="C67" s="235" t="s">
        <v>62</v>
      </c>
      <c r="D67" s="61" t="s">
        <v>13</v>
      </c>
      <c r="E67" s="251">
        <v>50000</v>
      </c>
      <c r="F67" s="250"/>
      <c r="G67" s="250"/>
      <c r="H67" s="43">
        <v>50000</v>
      </c>
      <c r="I67" s="62"/>
      <c r="J67" s="43"/>
      <c r="K67" s="62"/>
    </row>
    <row r="68" spans="1:11" ht="15">
      <c r="A68" s="82"/>
      <c r="B68" s="225">
        <v>150101</v>
      </c>
      <c r="C68" s="235" t="s">
        <v>62</v>
      </c>
      <c r="D68" s="61" t="s">
        <v>14</v>
      </c>
      <c r="E68" s="251">
        <v>4000</v>
      </c>
      <c r="F68" s="250"/>
      <c r="G68" s="250"/>
      <c r="H68" s="43">
        <v>4000</v>
      </c>
      <c r="I68" s="62"/>
      <c r="J68" s="43"/>
      <c r="K68" s="62"/>
    </row>
    <row r="69" spans="1:11" ht="30">
      <c r="A69" s="82"/>
      <c r="B69" s="225">
        <v>150101</v>
      </c>
      <c r="C69" s="235" t="s">
        <v>62</v>
      </c>
      <c r="D69" s="61" t="s">
        <v>447</v>
      </c>
      <c r="E69" s="251">
        <v>480.48</v>
      </c>
      <c r="F69" s="250"/>
      <c r="G69" s="250"/>
      <c r="H69" s="43">
        <v>480.48</v>
      </c>
      <c r="I69" s="62"/>
      <c r="J69" s="43"/>
      <c r="K69" s="62"/>
    </row>
    <row r="70" spans="1:11" ht="15">
      <c r="A70" s="82"/>
      <c r="B70" s="225">
        <v>150101</v>
      </c>
      <c r="C70" s="235" t="s">
        <v>62</v>
      </c>
      <c r="D70" s="61" t="s">
        <v>15</v>
      </c>
      <c r="E70" s="251">
        <v>50000</v>
      </c>
      <c r="F70" s="250"/>
      <c r="G70" s="250"/>
      <c r="H70" s="43">
        <v>50000</v>
      </c>
      <c r="I70" s="62"/>
      <c r="J70" s="43"/>
      <c r="K70" s="62"/>
    </row>
    <row r="71" spans="1:11" ht="15">
      <c r="A71" s="82"/>
      <c r="B71" s="225">
        <v>150101</v>
      </c>
      <c r="C71" s="235" t="s">
        <v>62</v>
      </c>
      <c r="D71" s="61" t="s">
        <v>16</v>
      </c>
      <c r="E71" s="251">
        <v>5000</v>
      </c>
      <c r="F71" s="250"/>
      <c r="G71" s="250"/>
      <c r="H71" s="43">
        <v>5000</v>
      </c>
      <c r="I71" s="62"/>
      <c r="J71" s="43"/>
      <c r="K71" s="62"/>
    </row>
    <row r="72" spans="1:11" ht="15">
      <c r="A72" s="82"/>
      <c r="B72" s="225">
        <v>150101</v>
      </c>
      <c r="C72" s="235" t="s">
        <v>62</v>
      </c>
      <c r="D72" s="61" t="s">
        <v>448</v>
      </c>
      <c r="E72" s="251">
        <v>1060</v>
      </c>
      <c r="F72" s="250"/>
      <c r="G72" s="250"/>
      <c r="H72" s="43">
        <v>1060</v>
      </c>
      <c r="I72" s="62"/>
      <c r="J72" s="43"/>
      <c r="K72" s="62"/>
    </row>
    <row r="73" spans="1:11" ht="15">
      <c r="A73" s="82"/>
      <c r="B73" s="225">
        <v>150101</v>
      </c>
      <c r="C73" s="235" t="s">
        <v>62</v>
      </c>
      <c r="D73" s="61" t="s">
        <v>17</v>
      </c>
      <c r="E73" s="251">
        <v>50000</v>
      </c>
      <c r="F73" s="250"/>
      <c r="G73" s="250"/>
      <c r="H73" s="43">
        <v>50000</v>
      </c>
      <c r="I73" s="62"/>
      <c r="J73" s="43"/>
      <c r="K73" s="62"/>
    </row>
    <row r="74" spans="1:11" ht="15">
      <c r="A74" s="82"/>
      <c r="B74" s="225">
        <v>150101</v>
      </c>
      <c r="C74" s="235" t="s">
        <v>62</v>
      </c>
      <c r="D74" s="61" t="s">
        <v>18</v>
      </c>
      <c r="E74" s="251">
        <v>5000</v>
      </c>
      <c r="F74" s="250"/>
      <c r="G74" s="250"/>
      <c r="H74" s="43">
        <v>5000</v>
      </c>
      <c r="I74" s="62"/>
      <c r="J74" s="43"/>
      <c r="K74" s="62"/>
    </row>
    <row r="75" spans="1:11" ht="15.75" customHeight="1">
      <c r="A75" s="82"/>
      <c r="B75" s="225">
        <v>150101</v>
      </c>
      <c r="C75" s="235" t="s">
        <v>62</v>
      </c>
      <c r="D75" s="61" t="s">
        <v>449</v>
      </c>
      <c r="E75" s="251">
        <v>785</v>
      </c>
      <c r="F75" s="250"/>
      <c r="G75" s="250"/>
      <c r="H75" s="43">
        <v>785</v>
      </c>
      <c r="I75" s="62"/>
      <c r="J75" s="43"/>
      <c r="K75" s="62"/>
    </row>
    <row r="76" spans="1:11" ht="30">
      <c r="A76" s="82"/>
      <c r="B76" s="225">
        <v>150101</v>
      </c>
      <c r="C76" s="235" t="s">
        <v>62</v>
      </c>
      <c r="D76" s="61" t="s">
        <v>333</v>
      </c>
      <c r="E76" s="251">
        <v>7000</v>
      </c>
      <c r="F76" s="250"/>
      <c r="G76" s="250"/>
      <c r="H76" s="43">
        <v>7000</v>
      </c>
      <c r="I76" s="62"/>
      <c r="J76" s="43"/>
      <c r="K76" s="62"/>
    </row>
    <row r="77" spans="1:11" ht="30">
      <c r="A77" s="82"/>
      <c r="B77" s="225">
        <v>150101</v>
      </c>
      <c r="C77" s="235" t="s">
        <v>62</v>
      </c>
      <c r="D77" s="61" t="s">
        <v>334</v>
      </c>
      <c r="E77" s="251">
        <v>785</v>
      </c>
      <c r="F77" s="250"/>
      <c r="G77" s="250"/>
      <c r="H77" s="43">
        <v>785</v>
      </c>
      <c r="I77" s="62"/>
      <c r="J77" s="43"/>
      <c r="K77" s="62"/>
    </row>
    <row r="78" spans="1:11" ht="30">
      <c r="A78" s="82"/>
      <c r="B78" s="225">
        <v>150101</v>
      </c>
      <c r="C78" s="235" t="s">
        <v>62</v>
      </c>
      <c r="D78" s="61" t="s">
        <v>411</v>
      </c>
      <c r="E78" s="251">
        <v>50000</v>
      </c>
      <c r="F78" s="250"/>
      <c r="G78" s="250"/>
      <c r="H78" s="43">
        <v>50000</v>
      </c>
      <c r="I78" s="62"/>
      <c r="J78" s="43"/>
      <c r="K78" s="62"/>
    </row>
    <row r="79" spans="1:11" ht="15">
      <c r="A79" s="82"/>
      <c r="B79" s="225">
        <v>150101</v>
      </c>
      <c r="C79" s="235" t="s">
        <v>62</v>
      </c>
      <c r="D79" s="61" t="s">
        <v>335</v>
      </c>
      <c r="E79" s="251">
        <v>5000</v>
      </c>
      <c r="F79" s="250"/>
      <c r="G79" s="250"/>
      <c r="H79" s="43">
        <v>5000</v>
      </c>
      <c r="I79" s="62"/>
      <c r="J79" s="43"/>
      <c r="K79" s="62"/>
    </row>
    <row r="80" spans="1:11" ht="15">
      <c r="A80" s="82"/>
      <c r="B80" s="225">
        <v>150101</v>
      </c>
      <c r="C80" s="235" t="s">
        <v>62</v>
      </c>
      <c r="D80" s="61" t="s">
        <v>336</v>
      </c>
      <c r="E80" s="251">
        <v>785</v>
      </c>
      <c r="F80" s="250"/>
      <c r="G80" s="250"/>
      <c r="H80" s="43">
        <v>785</v>
      </c>
      <c r="I80" s="62"/>
      <c r="J80" s="43"/>
      <c r="K80" s="62"/>
    </row>
    <row r="81" spans="1:11" ht="17.25" customHeight="1">
      <c r="A81" s="82"/>
      <c r="B81" s="225">
        <v>150101</v>
      </c>
      <c r="C81" s="235" t="s">
        <v>62</v>
      </c>
      <c r="D81" s="61" t="s">
        <v>337</v>
      </c>
      <c r="E81" s="251">
        <v>173482</v>
      </c>
      <c r="F81" s="250"/>
      <c r="G81" s="250"/>
      <c r="H81" s="43">
        <v>173482</v>
      </c>
      <c r="I81" s="62"/>
      <c r="J81" s="43"/>
      <c r="K81" s="62"/>
    </row>
    <row r="82" spans="1:11" ht="30">
      <c r="A82" s="82"/>
      <c r="B82" s="225">
        <v>150101</v>
      </c>
      <c r="C82" s="235" t="s">
        <v>62</v>
      </c>
      <c r="D82" s="61" t="s">
        <v>338</v>
      </c>
      <c r="E82" s="251">
        <v>10000</v>
      </c>
      <c r="F82" s="250"/>
      <c r="G82" s="250"/>
      <c r="H82" s="43">
        <v>10000</v>
      </c>
      <c r="I82" s="62"/>
      <c r="J82" s="43"/>
      <c r="K82" s="62"/>
    </row>
    <row r="83" spans="1:11" ht="30">
      <c r="A83" s="82"/>
      <c r="B83" s="225">
        <v>150101</v>
      </c>
      <c r="C83" s="235" t="s">
        <v>62</v>
      </c>
      <c r="D83" s="61" t="s">
        <v>446</v>
      </c>
      <c r="E83" s="251">
        <v>317896.74</v>
      </c>
      <c r="F83" s="250"/>
      <c r="G83" s="250"/>
      <c r="H83" s="43">
        <v>317896.74</v>
      </c>
      <c r="I83" s="62"/>
      <c r="J83" s="43"/>
      <c r="K83" s="62"/>
    </row>
    <row r="84" spans="1:11" ht="30">
      <c r="A84" s="82"/>
      <c r="B84" s="225">
        <v>150101</v>
      </c>
      <c r="C84" s="235" t="s">
        <v>62</v>
      </c>
      <c r="D84" s="61" t="s">
        <v>33</v>
      </c>
      <c r="E84" s="251">
        <f>1005865.67-9800-11307.78-662096-120421.2-50000-5000-1320-50000-22500-50000+2634.52</f>
        <v>26055.210000000003</v>
      </c>
      <c r="F84" s="250"/>
      <c r="G84" s="250"/>
      <c r="H84" s="43">
        <f>1005865.67-9800-11307.78-662096-120421.2-50000-5000-1320-50000-22500-50000+2634.52</f>
        <v>26055.210000000003</v>
      </c>
      <c r="I84" s="62"/>
      <c r="J84" s="43"/>
      <c r="K84" s="62"/>
    </row>
    <row r="85" spans="1:11" ht="30">
      <c r="A85" s="82"/>
      <c r="B85" s="225">
        <v>150101</v>
      </c>
      <c r="C85" s="235" t="s">
        <v>62</v>
      </c>
      <c r="D85" s="61" t="s">
        <v>415</v>
      </c>
      <c r="E85" s="251">
        <v>11307.78</v>
      </c>
      <c r="F85" s="250"/>
      <c r="G85" s="250"/>
      <c r="H85" s="43">
        <v>11307.78</v>
      </c>
      <c r="I85" s="62"/>
      <c r="J85" s="43"/>
      <c r="K85" s="62"/>
    </row>
    <row r="86" spans="1:11" ht="45">
      <c r="A86" s="82"/>
      <c r="B86" s="225">
        <v>150101</v>
      </c>
      <c r="C86" s="235" t="s">
        <v>62</v>
      </c>
      <c r="D86" s="61" t="s">
        <v>416</v>
      </c>
      <c r="E86" s="251">
        <v>662096</v>
      </c>
      <c r="F86" s="250"/>
      <c r="G86" s="250"/>
      <c r="H86" s="43">
        <v>662096</v>
      </c>
      <c r="I86" s="62"/>
      <c r="J86" s="43"/>
      <c r="K86" s="62"/>
    </row>
    <row r="87" spans="1:11" ht="15">
      <c r="A87" s="82"/>
      <c r="B87" s="225">
        <v>150101</v>
      </c>
      <c r="C87" s="235" t="s">
        <v>62</v>
      </c>
      <c r="D87" s="61" t="s">
        <v>422</v>
      </c>
      <c r="E87" s="251">
        <v>50000</v>
      </c>
      <c r="F87" s="250"/>
      <c r="G87" s="250"/>
      <c r="H87" s="43">
        <v>50000</v>
      </c>
      <c r="I87" s="62"/>
      <c r="J87" s="43"/>
      <c r="K87" s="62"/>
    </row>
    <row r="88" spans="1:11" ht="15">
      <c r="A88" s="82"/>
      <c r="B88" s="225">
        <v>150101</v>
      </c>
      <c r="C88" s="235" t="s">
        <v>62</v>
      </c>
      <c r="D88" s="61" t="s">
        <v>423</v>
      </c>
      <c r="E88" s="251">
        <v>5000</v>
      </c>
      <c r="F88" s="250"/>
      <c r="G88" s="250"/>
      <c r="H88" s="43">
        <v>5000</v>
      </c>
      <c r="I88" s="62"/>
      <c r="J88" s="43"/>
      <c r="K88" s="62"/>
    </row>
    <row r="89" spans="1:11" ht="15">
      <c r="A89" s="82"/>
      <c r="B89" s="225">
        <v>150101</v>
      </c>
      <c r="C89" s="235" t="s">
        <v>62</v>
      </c>
      <c r="D89" s="61" t="s">
        <v>424</v>
      </c>
      <c r="E89" s="251">
        <v>1320</v>
      </c>
      <c r="F89" s="250"/>
      <c r="G89" s="250"/>
      <c r="H89" s="43">
        <v>1320</v>
      </c>
      <c r="I89" s="62"/>
      <c r="J89" s="43"/>
      <c r="K89" s="62"/>
    </row>
    <row r="90" spans="1:11" ht="15">
      <c r="A90" s="82"/>
      <c r="B90" s="225">
        <v>150101</v>
      </c>
      <c r="C90" s="235" t="s">
        <v>62</v>
      </c>
      <c r="D90" s="61" t="s">
        <v>425</v>
      </c>
      <c r="E90" s="251">
        <v>50000</v>
      </c>
      <c r="F90" s="250"/>
      <c r="G90" s="250"/>
      <c r="H90" s="43">
        <v>50000</v>
      </c>
      <c r="I90" s="62"/>
      <c r="J90" s="43"/>
      <c r="K90" s="62"/>
    </row>
    <row r="91" spans="1:11" ht="15">
      <c r="A91" s="82"/>
      <c r="B91" s="225"/>
      <c r="C91" s="235"/>
      <c r="D91" s="61"/>
      <c r="E91" s="252"/>
      <c r="F91" s="250"/>
      <c r="G91" s="250"/>
      <c r="H91" s="45"/>
      <c r="I91" s="62"/>
      <c r="J91" s="43"/>
      <c r="K91" s="62"/>
    </row>
    <row r="92" spans="1:11" ht="15">
      <c r="A92" s="82" t="s">
        <v>99</v>
      </c>
      <c r="B92" s="235"/>
      <c r="C92" s="235"/>
      <c r="D92" s="61" t="s">
        <v>56</v>
      </c>
      <c r="E92" s="45">
        <f>SUM(E12:E91)</f>
        <v>4258548.91</v>
      </c>
      <c r="F92" s="45" t="s">
        <v>138</v>
      </c>
      <c r="G92" s="45">
        <v>0</v>
      </c>
      <c r="H92" s="45">
        <f>SUM(H12:H91)</f>
        <v>4258548.91</v>
      </c>
      <c r="I92" s="62"/>
      <c r="J92" s="43"/>
      <c r="K92" s="62">
        <f>SUM(A92:J92)</f>
        <v>8517097.82</v>
      </c>
    </row>
    <row r="93" spans="1:11" ht="15">
      <c r="A93" s="82" t="s">
        <v>99</v>
      </c>
      <c r="E93" s="253"/>
      <c r="F93" s="254"/>
      <c r="G93" s="254"/>
      <c r="H93" s="255"/>
      <c r="I93" s="62"/>
      <c r="J93" s="43"/>
      <c r="K93" s="62">
        <f>SUM(A93:J93)</f>
        <v>0</v>
      </c>
    </row>
    <row r="94" spans="5:9" ht="7.5" customHeight="1">
      <c r="E94" s="253"/>
      <c r="F94" s="254"/>
      <c r="G94" s="254"/>
      <c r="H94" s="255"/>
      <c r="I94" s="62"/>
    </row>
    <row r="95" spans="2:9" ht="15" hidden="1">
      <c r="B95" s="134"/>
      <c r="I95" s="62"/>
    </row>
    <row r="96" spans="2:9" ht="15.75">
      <c r="B96" s="134"/>
      <c r="C96" s="256" t="s">
        <v>139</v>
      </c>
      <c r="D96" s="257"/>
      <c r="E96" s="258" t="s">
        <v>118</v>
      </c>
      <c r="F96" s="259"/>
      <c r="G96" s="259"/>
      <c r="H96" s="260"/>
      <c r="I96" s="62"/>
    </row>
  </sheetData>
  <sheetProtection/>
  <mergeCells count="8">
    <mergeCell ref="A4:I4"/>
    <mergeCell ref="A5:I5"/>
    <mergeCell ref="A6:I6"/>
    <mergeCell ref="D8:D9"/>
    <mergeCell ref="E8:E9"/>
    <mergeCell ref="F8:F9"/>
    <mergeCell ref="G8:G9"/>
    <mergeCell ref="H8:H9"/>
  </mergeCells>
  <printOptions/>
  <pageMargins left="0.1968503937007874" right="0.1968503937007874" top="0.3937007874015748" bottom="0.3937007874015748" header="0.11811023622047245" footer="0.15748031496062992"/>
  <pageSetup horizontalDpi="300" verticalDpi="300" orientation="landscape" paperSize="9" scale="70" r:id="rId1"/>
  <rowBreaks count="2" manualBreakCount="2">
    <brk id="40" min="1" max="10" man="1"/>
    <brk id="78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zoomScale="75" zoomScaleNormal="75" workbookViewId="0" topLeftCell="C9">
      <selection activeCell="B1" sqref="B1:B16384"/>
    </sheetView>
  </sheetViews>
  <sheetFormatPr defaultColWidth="9.00390625" defaultRowHeight="12.75"/>
  <cols>
    <col min="1" max="1" width="10.125" style="22" hidden="1" customWidth="1"/>
    <col min="2" max="2" width="17.625" style="60" hidden="1" customWidth="1"/>
    <col min="3" max="3" width="32.375" style="60" customWidth="1"/>
    <col min="4" max="4" width="124.125" style="19" customWidth="1"/>
    <col min="5" max="5" width="15.875" style="40" customWidth="1"/>
    <col min="6" max="6" width="15.25390625" style="22" customWidth="1"/>
    <col min="7" max="7" width="15.625" style="22" customWidth="1"/>
    <col min="8" max="8" width="18.875" style="68" customWidth="1"/>
    <col min="9" max="10" width="0" style="22" hidden="1" customWidth="1"/>
    <col min="11" max="11" width="1.25" style="22" hidden="1" customWidth="1"/>
    <col min="12" max="16384" width="9.125" style="22" customWidth="1"/>
  </cols>
  <sheetData>
    <row r="1" spans="5:9" ht="15">
      <c r="E1" s="22"/>
      <c r="F1" s="22" t="s">
        <v>174</v>
      </c>
      <c r="I1" s="68"/>
    </row>
    <row r="2" spans="5:10" ht="15">
      <c r="E2" s="25"/>
      <c r="F2" s="25" t="s">
        <v>311</v>
      </c>
      <c r="I2" s="25"/>
      <c r="J2" s="10"/>
    </row>
    <row r="3" spans="5:10" ht="15">
      <c r="E3" s="25"/>
      <c r="F3" s="25" t="s">
        <v>178</v>
      </c>
      <c r="G3" s="22" t="s">
        <v>312</v>
      </c>
      <c r="I3" s="25"/>
      <c r="J3" s="10"/>
    </row>
    <row r="4" spans="1:9" ht="15">
      <c r="A4" s="292" t="s">
        <v>90</v>
      </c>
      <c r="B4" s="292"/>
      <c r="C4" s="292"/>
      <c r="D4" s="292"/>
      <c r="E4" s="292"/>
      <c r="F4" s="292"/>
      <c r="G4" s="292"/>
      <c r="H4" s="292"/>
      <c r="I4" s="292"/>
    </row>
    <row r="5" spans="1:9" ht="15">
      <c r="A5" s="292" t="s">
        <v>345</v>
      </c>
      <c r="B5" s="292"/>
      <c r="C5" s="292"/>
      <c r="D5" s="292"/>
      <c r="E5" s="292"/>
      <c r="F5" s="292"/>
      <c r="G5" s="292"/>
      <c r="H5" s="292"/>
      <c r="I5" s="292"/>
    </row>
    <row r="6" spans="1:9" ht="15">
      <c r="A6" s="292" t="s">
        <v>91</v>
      </c>
      <c r="B6" s="292"/>
      <c r="C6" s="292"/>
      <c r="D6" s="292"/>
      <c r="E6" s="292"/>
      <c r="F6" s="292"/>
      <c r="G6" s="292"/>
      <c r="H6" s="292"/>
      <c r="I6" s="292"/>
    </row>
    <row r="7" ht="15" hidden="1"/>
    <row r="8" spans="1:11" ht="75" customHeight="1">
      <c r="A8" s="39" t="s">
        <v>92</v>
      </c>
      <c r="B8" s="39" t="s">
        <v>251</v>
      </c>
      <c r="C8" s="39" t="s">
        <v>148</v>
      </c>
      <c r="D8" s="296" t="s">
        <v>149</v>
      </c>
      <c r="E8" s="298" t="s">
        <v>108</v>
      </c>
      <c r="F8" s="296" t="s">
        <v>128</v>
      </c>
      <c r="G8" s="296" t="s">
        <v>109</v>
      </c>
      <c r="H8" s="300" t="s">
        <v>150</v>
      </c>
      <c r="I8" s="39" t="s">
        <v>124</v>
      </c>
      <c r="J8" s="43" t="s">
        <v>125</v>
      </c>
      <c r="K8" s="39" t="s">
        <v>93</v>
      </c>
    </row>
    <row r="9" spans="1:11" ht="76.5" customHeight="1">
      <c r="A9" s="39"/>
      <c r="B9" s="39" t="s">
        <v>252</v>
      </c>
      <c r="C9" s="106" t="s">
        <v>143</v>
      </c>
      <c r="D9" s="297"/>
      <c r="E9" s="299"/>
      <c r="F9" s="297"/>
      <c r="G9" s="297"/>
      <c r="H9" s="301"/>
      <c r="I9" s="39"/>
      <c r="J9" s="43"/>
      <c r="K9" s="39"/>
    </row>
    <row r="10" spans="1:11" ht="15.75" customHeight="1">
      <c r="A10" s="39"/>
      <c r="B10" s="76" t="s">
        <v>253</v>
      </c>
      <c r="C10" s="162" t="s">
        <v>39</v>
      </c>
      <c r="D10" s="75"/>
      <c r="E10" s="77">
        <f>SUM(E12:E36,)</f>
        <v>2822054.36</v>
      </c>
      <c r="F10" s="77">
        <f>SUM(F11:F38,)</f>
        <v>0</v>
      </c>
      <c r="G10" s="77">
        <f>SUM(G11:G38,)</f>
        <v>0</v>
      </c>
      <c r="H10" s="77">
        <f>SUM(H12:H36)</f>
        <v>2822054.36</v>
      </c>
      <c r="I10" s="39"/>
      <c r="J10" s="43"/>
      <c r="K10" s="39"/>
    </row>
    <row r="11" spans="1:11" ht="39.75" customHeight="1" hidden="1">
      <c r="A11" s="39"/>
      <c r="B11" s="39"/>
      <c r="C11" s="39"/>
      <c r="D11" s="39"/>
      <c r="E11" s="41"/>
      <c r="F11" s="39"/>
      <c r="G11" s="39"/>
      <c r="H11" s="42"/>
      <c r="I11" s="39"/>
      <c r="J11" s="43"/>
      <c r="K11" s="39"/>
    </row>
    <row r="12" spans="1:11" ht="18" customHeight="1">
      <c r="A12" s="74"/>
      <c r="B12" s="87">
        <v>150101</v>
      </c>
      <c r="C12" s="85" t="s">
        <v>62</v>
      </c>
      <c r="D12" s="61" t="s">
        <v>391</v>
      </c>
      <c r="E12" s="86">
        <v>300000</v>
      </c>
      <c r="F12" s="41"/>
      <c r="G12" s="41"/>
      <c r="H12" s="86">
        <v>300000</v>
      </c>
      <c r="I12" s="41"/>
      <c r="J12" s="43"/>
      <c r="K12" s="41"/>
    </row>
    <row r="13" spans="1:11" ht="18" customHeight="1">
      <c r="A13" s="74"/>
      <c r="B13" s="87">
        <v>150101</v>
      </c>
      <c r="C13" s="85" t="s">
        <v>62</v>
      </c>
      <c r="D13" s="61" t="s">
        <v>389</v>
      </c>
      <c r="E13" s="86">
        <v>120000</v>
      </c>
      <c r="F13" s="41"/>
      <c r="G13" s="41"/>
      <c r="H13" s="86">
        <v>120000</v>
      </c>
      <c r="I13" s="41"/>
      <c r="J13" s="43"/>
      <c r="K13" s="41"/>
    </row>
    <row r="14" spans="1:11" ht="17.25" customHeight="1">
      <c r="A14" s="74"/>
      <c r="B14" s="87">
        <v>150101</v>
      </c>
      <c r="C14" s="85" t="s">
        <v>62</v>
      </c>
      <c r="D14" s="61" t="s">
        <v>390</v>
      </c>
      <c r="E14" s="86">
        <v>2600</v>
      </c>
      <c r="F14" s="41"/>
      <c r="G14" s="41"/>
      <c r="H14" s="86">
        <v>2600</v>
      </c>
      <c r="I14" s="41"/>
      <c r="J14" s="43"/>
      <c r="K14" s="41"/>
    </row>
    <row r="15" spans="1:11" ht="30">
      <c r="A15" s="74"/>
      <c r="B15" s="87">
        <v>150101</v>
      </c>
      <c r="C15" s="85" t="s">
        <v>62</v>
      </c>
      <c r="D15" s="61" t="s">
        <v>381</v>
      </c>
      <c r="E15" s="86">
        <v>43000</v>
      </c>
      <c r="F15" s="41"/>
      <c r="G15" s="41"/>
      <c r="H15" s="86">
        <v>43000</v>
      </c>
      <c r="I15" s="41"/>
      <c r="J15" s="43"/>
      <c r="K15" s="41"/>
    </row>
    <row r="16" spans="1:11" ht="15.75" customHeight="1">
      <c r="A16" s="74"/>
      <c r="B16" s="87">
        <v>150101</v>
      </c>
      <c r="C16" s="85" t="s">
        <v>62</v>
      </c>
      <c r="D16" s="61" t="s">
        <v>397</v>
      </c>
      <c r="E16" s="86">
        <v>203000</v>
      </c>
      <c r="F16" s="41"/>
      <c r="G16" s="41"/>
      <c r="H16" s="86">
        <v>203000</v>
      </c>
      <c r="I16" s="41"/>
      <c r="J16" s="43"/>
      <c r="K16" s="41"/>
    </row>
    <row r="17" spans="1:11" ht="30">
      <c r="A17" s="74"/>
      <c r="B17" s="87">
        <v>150101</v>
      </c>
      <c r="C17" s="85" t="s">
        <v>62</v>
      </c>
      <c r="D17" s="61" t="s">
        <v>398</v>
      </c>
      <c r="E17" s="231">
        <v>300000</v>
      </c>
      <c r="F17" s="41"/>
      <c r="G17" s="41"/>
      <c r="H17" s="42">
        <v>300000</v>
      </c>
      <c r="I17" s="41"/>
      <c r="J17" s="43"/>
      <c r="K17" s="41"/>
    </row>
    <row r="18" spans="1:11" ht="27.75" customHeight="1">
      <c r="A18" s="74"/>
      <c r="B18" s="87">
        <v>150101</v>
      </c>
      <c r="C18" s="85" t="s">
        <v>62</v>
      </c>
      <c r="D18" s="61" t="s">
        <v>395</v>
      </c>
      <c r="E18" s="231">
        <v>60000</v>
      </c>
      <c r="F18" s="47"/>
      <c r="G18" s="47"/>
      <c r="H18" s="42">
        <v>60000</v>
      </c>
      <c r="I18" s="41"/>
      <c r="J18" s="43"/>
      <c r="K18" s="41"/>
    </row>
    <row r="19" spans="1:11" ht="14.25" customHeight="1">
      <c r="A19" s="74"/>
      <c r="B19" s="87">
        <v>150101</v>
      </c>
      <c r="C19" s="85" t="s">
        <v>62</v>
      </c>
      <c r="D19" s="61" t="s">
        <v>392</v>
      </c>
      <c r="E19" s="231">
        <v>34000</v>
      </c>
      <c r="F19" s="47"/>
      <c r="G19" s="47"/>
      <c r="H19" s="42">
        <v>34000</v>
      </c>
      <c r="I19" s="41"/>
      <c r="J19" s="43"/>
      <c r="K19" s="41"/>
    </row>
    <row r="20" spans="1:11" ht="15" customHeight="1">
      <c r="A20" s="74"/>
      <c r="B20" s="87">
        <v>150101</v>
      </c>
      <c r="C20" s="85" t="s">
        <v>62</v>
      </c>
      <c r="D20" s="61" t="s">
        <v>393</v>
      </c>
      <c r="E20" s="231">
        <v>71000</v>
      </c>
      <c r="F20" s="47"/>
      <c r="G20" s="47"/>
      <c r="H20" s="42">
        <v>71000</v>
      </c>
      <c r="I20" s="41"/>
      <c r="J20" s="43"/>
      <c r="K20" s="41"/>
    </row>
    <row r="21" spans="1:11" ht="15">
      <c r="A21" s="74"/>
      <c r="B21" s="87">
        <v>150101</v>
      </c>
      <c r="C21" s="85" t="s">
        <v>62</v>
      </c>
      <c r="D21" s="61" t="s">
        <v>394</v>
      </c>
      <c r="E21" s="231">
        <v>75000</v>
      </c>
      <c r="F21" s="47"/>
      <c r="G21" s="47"/>
      <c r="H21" s="42">
        <v>75000</v>
      </c>
      <c r="I21" s="41"/>
      <c r="J21" s="43"/>
      <c r="K21" s="41"/>
    </row>
    <row r="22" spans="1:11" ht="17.25" customHeight="1">
      <c r="A22" s="74"/>
      <c r="B22" s="87">
        <v>150101</v>
      </c>
      <c r="C22" s="85" t="s">
        <v>62</v>
      </c>
      <c r="D22" s="61" t="s">
        <v>396</v>
      </c>
      <c r="E22" s="231">
        <v>300000</v>
      </c>
      <c r="F22" s="47"/>
      <c r="G22" s="47"/>
      <c r="H22" s="42">
        <v>300000</v>
      </c>
      <c r="I22" s="41"/>
      <c r="J22" s="43"/>
      <c r="K22" s="41"/>
    </row>
    <row r="23" spans="1:11" ht="15">
      <c r="A23" s="74"/>
      <c r="B23" s="87">
        <v>150101</v>
      </c>
      <c r="C23" s="85" t="s">
        <v>62</v>
      </c>
      <c r="D23" s="61" t="s">
        <v>321</v>
      </c>
      <c r="E23" s="231">
        <v>100000</v>
      </c>
      <c r="F23" s="47"/>
      <c r="G23" s="47"/>
      <c r="H23" s="42">
        <v>100000</v>
      </c>
      <c r="I23" s="41"/>
      <c r="J23" s="43"/>
      <c r="K23" s="41"/>
    </row>
    <row r="24" spans="1:11" ht="15">
      <c r="A24" s="74"/>
      <c r="B24" s="87">
        <v>150101</v>
      </c>
      <c r="C24" s="85" t="s">
        <v>62</v>
      </c>
      <c r="D24" s="61" t="s">
        <v>322</v>
      </c>
      <c r="E24" s="231">
        <v>300000</v>
      </c>
      <c r="F24" s="47"/>
      <c r="G24" s="47"/>
      <c r="H24" s="42">
        <v>300000</v>
      </c>
      <c r="I24" s="41"/>
      <c r="J24" s="43"/>
      <c r="K24" s="41"/>
    </row>
    <row r="25" spans="1:11" ht="15">
      <c r="A25" s="74"/>
      <c r="B25" s="87">
        <v>150101</v>
      </c>
      <c r="C25" s="85" t="s">
        <v>62</v>
      </c>
      <c r="D25" s="61" t="s">
        <v>399</v>
      </c>
      <c r="E25" s="231">
        <v>200000</v>
      </c>
      <c r="F25" s="47"/>
      <c r="G25" s="47"/>
      <c r="H25" s="42">
        <v>200000</v>
      </c>
      <c r="I25" s="41"/>
      <c r="J25" s="43"/>
      <c r="K25" s="41"/>
    </row>
    <row r="26" spans="1:11" ht="15">
      <c r="A26" s="74"/>
      <c r="B26" s="87">
        <v>150101</v>
      </c>
      <c r="C26" s="85" t="s">
        <v>62</v>
      </c>
      <c r="D26" s="61" t="s">
        <v>400</v>
      </c>
      <c r="E26" s="231">
        <v>300000</v>
      </c>
      <c r="F26" s="47"/>
      <c r="G26" s="47"/>
      <c r="H26" s="42">
        <v>300000</v>
      </c>
      <c r="I26" s="41"/>
      <c r="J26" s="43"/>
      <c r="K26" s="41"/>
    </row>
    <row r="27" spans="1:11" ht="15">
      <c r="A27" s="74"/>
      <c r="B27" s="163" t="s">
        <v>42</v>
      </c>
      <c r="C27" s="85" t="s">
        <v>58</v>
      </c>
      <c r="D27" s="61" t="s">
        <v>321</v>
      </c>
      <c r="E27" s="231">
        <v>188073</v>
      </c>
      <c r="F27" s="47"/>
      <c r="G27" s="47"/>
      <c r="H27" s="42">
        <v>188073</v>
      </c>
      <c r="I27" s="41"/>
      <c r="J27" s="43"/>
      <c r="K27" s="41"/>
    </row>
    <row r="28" spans="1:11" ht="15">
      <c r="A28" s="74"/>
      <c r="B28" s="87">
        <v>150101</v>
      </c>
      <c r="C28" s="235" t="s">
        <v>62</v>
      </c>
      <c r="D28" s="63" t="s">
        <v>406</v>
      </c>
      <c r="E28" s="231">
        <v>47330.4</v>
      </c>
      <c r="F28" s="47"/>
      <c r="G28" s="47"/>
      <c r="H28" s="42">
        <v>47330.4</v>
      </c>
      <c r="I28" s="41"/>
      <c r="J28" s="43"/>
      <c r="K28" s="41"/>
    </row>
    <row r="29" spans="1:11" ht="18" customHeight="1">
      <c r="A29" s="74"/>
      <c r="B29" s="87">
        <v>150101</v>
      </c>
      <c r="C29" s="235" t="s">
        <v>62</v>
      </c>
      <c r="D29" s="61" t="s">
        <v>407</v>
      </c>
      <c r="E29" s="231">
        <v>26950</v>
      </c>
      <c r="F29" s="47"/>
      <c r="G29" s="47"/>
      <c r="H29" s="42">
        <v>26950</v>
      </c>
      <c r="I29" s="41"/>
      <c r="J29" s="43"/>
      <c r="K29" s="41"/>
    </row>
    <row r="30" spans="1:11" ht="30">
      <c r="A30" s="74"/>
      <c r="B30" s="87">
        <v>150101</v>
      </c>
      <c r="C30" s="235" t="s">
        <v>62</v>
      </c>
      <c r="D30" s="61" t="s">
        <v>404</v>
      </c>
      <c r="E30" s="231">
        <v>2314</v>
      </c>
      <c r="F30" s="47"/>
      <c r="G30" s="47"/>
      <c r="H30" s="42">
        <v>2314</v>
      </c>
      <c r="I30" s="41"/>
      <c r="J30" s="43"/>
      <c r="K30" s="41"/>
    </row>
    <row r="31" spans="1:11" ht="18.75" customHeight="1">
      <c r="A31" s="74"/>
      <c r="B31" s="87">
        <v>150101</v>
      </c>
      <c r="C31" s="235" t="s">
        <v>62</v>
      </c>
      <c r="D31" s="61" t="s">
        <v>405</v>
      </c>
      <c r="E31" s="231">
        <v>36127.56</v>
      </c>
      <c r="F31" s="47"/>
      <c r="G31" s="47"/>
      <c r="H31" s="42">
        <v>36127.56</v>
      </c>
      <c r="I31" s="41"/>
      <c r="J31" s="43"/>
      <c r="K31" s="41"/>
    </row>
    <row r="32" spans="1:11" ht="17.25" customHeight="1">
      <c r="A32" s="74"/>
      <c r="B32" s="87">
        <v>150101</v>
      </c>
      <c r="C32" s="235" t="s">
        <v>62</v>
      </c>
      <c r="D32" s="61" t="s">
        <v>402</v>
      </c>
      <c r="E32" s="232">
        <v>75417.4</v>
      </c>
      <c r="F32" s="47"/>
      <c r="G32" s="47"/>
      <c r="H32" s="42">
        <v>75417.4</v>
      </c>
      <c r="I32" s="41"/>
      <c r="J32" s="43"/>
      <c r="K32" s="41"/>
    </row>
    <row r="33" spans="1:11" ht="18" customHeight="1">
      <c r="A33" s="74"/>
      <c r="B33" s="87">
        <v>150101</v>
      </c>
      <c r="C33" s="235" t="s">
        <v>62</v>
      </c>
      <c r="D33" s="61" t="s">
        <v>401</v>
      </c>
      <c r="E33" s="232">
        <v>35000</v>
      </c>
      <c r="F33" s="47"/>
      <c r="G33" s="47"/>
      <c r="H33" s="42">
        <v>35000</v>
      </c>
      <c r="I33" s="41"/>
      <c r="J33" s="43"/>
      <c r="K33" s="41"/>
    </row>
    <row r="34" spans="1:11" ht="30">
      <c r="A34" s="74"/>
      <c r="B34" s="87">
        <v>150101</v>
      </c>
      <c r="C34" s="235" t="s">
        <v>62</v>
      </c>
      <c r="D34" s="61" t="s">
        <v>403</v>
      </c>
      <c r="E34" s="232">
        <v>2242</v>
      </c>
      <c r="F34" s="47"/>
      <c r="G34" s="47"/>
      <c r="H34" s="42">
        <v>2242</v>
      </c>
      <c r="I34" s="41"/>
      <c r="J34" s="43"/>
      <c r="K34" s="41"/>
    </row>
    <row r="35" spans="1:11" ht="15">
      <c r="A35" s="74"/>
      <c r="B35" s="87"/>
      <c r="C35" s="235"/>
      <c r="D35" s="61"/>
      <c r="E35" s="232"/>
      <c r="F35" s="47"/>
      <c r="G35" s="47"/>
      <c r="H35" s="42"/>
      <c r="I35" s="41"/>
      <c r="J35" s="43"/>
      <c r="K35" s="41"/>
    </row>
    <row r="36" spans="1:11" ht="15">
      <c r="A36" s="74"/>
      <c r="B36" s="87"/>
      <c r="C36" s="85"/>
      <c r="D36" s="61"/>
      <c r="E36" s="46"/>
      <c r="F36" s="47"/>
      <c r="G36" s="47"/>
      <c r="H36" s="48"/>
      <c r="I36" s="41"/>
      <c r="J36" s="43"/>
      <c r="K36" s="41"/>
    </row>
    <row r="37" spans="1:11" ht="15">
      <c r="A37" s="74" t="s">
        <v>99</v>
      </c>
      <c r="B37" s="44"/>
      <c r="C37" s="44"/>
      <c r="D37" s="61" t="s">
        <v>56</v>
      </c>
      <c r="E37" s="48">
        <f>SUM(E12:E36)</f>
        <v>2822054.36</v>
      </c>
      <c r="F37" s="48" t="s">
        <v>138</v>
      </c>
      <c r="G37" s="48">
        <f>G12+G18</f>
        <v>0</v>
      </c>
      <c r="H37" s="48">
        <f>SUM(H12:H36)</f>
        <v>2822054.36</v>
      </c>
      <c r="I37" s="41"/>
      <c r="J37" s="43"/>
      <c r="K37" s="41">
        <f>SUM(A37:J37)</f>
        <v>5644108.72</v>
      </c>
    </row>
    <row r="38" spans="1:11" ht="15">
      <c r="A38" s="74" t="s">
        <v>99</v>
      </c>
      <c r="E38" s="50"/>
      <c r="F38" s="51"/>
      <c r="G38" s="51"/>
      <c r="H38" s="52"/>
      <c r="I38" s="41"/>
      <c r="J38" s="43"/>
      <c r="K38" s="41">
        <f>SUM(A38:J38)</f>
        <v>0</v>
      </c>
    </row>
    <row r="39" spans="5:9" ht="15">
      <c r="E39" s="50"/>
      <c r="F39" s="51"/>
      <c r="G39" s="51"/>
      <c r="H39" s="52"/>
      <c r="I39" s="41"/>
    </row>
    <row r="40" spans="2:9" ht="15">
      <c r="B40" s="138"/>
      <c r="I40" s="41"/>
    </row>
    <row r="41" spans="2:9" ht="15.75">
      <c r="B41" s="138"/>
      <c r="C41" s="164" t="s">
        <v>139</v>
      </c>
      <c r="D41" s="55"/>
      <c r="E41" s="92" t="s">
        <v>118</v>
      </c>
      <c r="F41" s="80"/>
      <c r="G41" s="80"/>
      <c r="H41" s="81"/>
      <c r="I41" s="41"/>
    </row>
  </sheetData>
  <sheetProtection/>
  <mergeCells count="8">
    <mergeCell ref="A4:I4"/>
    <mergeCell ref="A5:I5"/>
    <mergeCell ref="A6:I6"/>
    <mergeCell ref="D8:D9"/>
    <mergeCell ref="E8:E9"/>
    <mergeCell ref="F8:F9"/>
    <mergeCell ref="G8:G9"/>
    <mergeCell ref="H8:H9"/>
  </mergeCells>
  <printOptions/>
  <pageMargins left="0.1968503937007874" right="0.1968503937007874" top="0.1968503937007874" bottom="0.1968503937007874" header="0.11811023622047245" footer="0.15748031496062992"/>
  <pageSetup horizontalDpi="300" verticalDpi="3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70" zoomScaleNormal="85" zoomScaleSheetLayoutView="70" workbookViewId="0" topLeftCell="B1">
      <selection activeCell="G15" sqref="G15"/>
    </sheetView>
  </sheetViews>
  <sheetFormatPr defaultColWidth="9.00390625" defaultRowHeight="12.75"/>
  <cols>
    <col min="1" max="1" width="10.125" style="63" hidden="1" customWidth="1"/>
    <col min="2" max="2" width="18.75390625" style="236" customWidth="1"/>
    <col min="3" max="3" width="32.375" style="236" customWidth="1"/>
    <col min="4" max="4" width="94.875" style="237" customWidth="1"/>
    <col min="5" max="5" width="15.875" style="241" customWidth="1"/>
    <col min="6" max="6" width="15.25390625" style="63" customWidth="1"/>
    <col min="7" max="7" width="16.25390625" style="63" customWidth="1"/>
    <col min="8" max="8" width="15.875" style="238" customWidth="1"/>
    <col min="9" max="10" width="0" style="63" hidden="1" customWidth="1"/>
    <col min="11" max="11" width="1.625" style="63" hidden="1" customWidth="1"/>
    <col min="12" max="16384" width="9.125" style="63" customWidth="1"/>
  </cols>
  <sheetData>
    <row r="1" spans="5:9" ht="15">
      <c r="E1" s="63"/>
      <c r="F1" s="63" t="s">
        <v>174</v>
      </c>
      <c r="I1" s="238"/>
    </row>
    <row r="2" spans="5:10" ht="15">
      <c r="E2" s="239"/>
      <c r="F2" s="239" t="s">
        <v>428</v>
      </c>
      <c r="I2" s="239"/>
      <c r="J2" s="240"/>
    </row>
    <row r="3" spans="5:10" ht="15">
      <c r="E3" s="239"/>
      <c r="F3" s="239" t="s">
        <v>178</v>
      </c>
      <c r="G3" s="63" t="s">
        <v>429</v>
      </c>
      <c r="I3" s="239"/>
      <c r="J3" s="240"/>
    </row>
    <row r="4" spans="1:9" ht="15">
      <c r="A4" s="283" t="s">
        <v>90</v>
      </c>
      <c r="B4" s="283"/>
      <c r="C4" s="283"/>
      <c r="D4" s="283"/>
      <c r="E4" s="283"/>
      <c r="F4" s="283"/>
      <c r="G4" s="283"/>
      <c r="H4" s="283"/>
      <c r="I4" s="283"/>
    </row>
    <row r="5" spans="1:9" ht="15">
      <c r="A5" s="283" t="s">
        <v>345</v>
      </c>
      <c r="B5" s="283"/>
      <c r="C5" s="283"/>
      <c r="D5" s="283"/>
      <c r="E5" s="283"/>
      <c r="F5" s="283"/>
      <c r="G5" s="283"/>
      <c r="H5" s="283"/>
      <c r="I5" s="283"/>
    </row>
    <row r="6" spans="1:9" ht="15">
      <c r="A6" s="283" t="s">
        <v>91</v>
      </c>
      <c r="B6" s="283"/>
      <c r="C6" s="283"/>
      <c r="D6" s="283"/>
      <c r="E6" s="283"/>
      <c r="F6" s="283"/>
      <c r="G6" s="283"/>
      <c r="H6" s="283"/>
      <c r="I6" s="283"/>
    </row>
    <row r="7" ht="15" hidden="1"/>
    <row r="8" spans="1:11" ht="75" customHeight="1">
      <c r="A8" s="225" t="s">
        <v>92</v>
      </c>
      <c r="B8" s="225" t="s">
        <v>251</v>
      </c>
      <c r="C8" s="225" t="s">
        <v>148</v>
      </c>
      <c r="D8" s="284" t="s">
        <v>149</v>
      </c>
      <c r="E8" s="261" t="s">
        <v>108</v>
      </c>
      <c r="F8" s="284" t="s">
        <v>128</v>
      </c>
      <c r="G8" s="284" t="s">
        <v>109</v>
      </c>
      <c r="H8" s="263" t="s">
        <v>150</v>
      </c>
      <c r="I8" s="225" t="s">
        <v>124</v>
      </c>
      <c r="J8" s="43" t="s">
        <v>125</v>
      </c>
      <c r="K8" s="225" t="s">
        <v>93</v>
      </c>
    </row>
    <row r="9" spans="1:11" ht="76.5" customHeight="1">
      <c r="A9" s="225"/>
      <c r="B9" s="225" t="s">
        <v>252</v>
      </c>
      <c r="C9" s="242" t="s">
        <v>143</v>
      </c>
      <c r="D9" s="285"/>
      <c r="E9" s="262"/>
      <c r="F9" s="285"/>
      <c r="G9" s="285"/>
      <c r="H9" s="264"/>
      <c r="I9" s="225"/>
      <c r="J9" s="43"/>
      <c r="K9" s="225"/>
    </row>
    <row r="10" spans="1:11" ht="15.75" customHeight="1">
      <c r="A10" s="225"/>
      <c r="B10" s="243" t="s">
        <v>253</v>
      </c>
      <c r="C10" s="244" t="s">
        <v>39</v>
      </c>
      <c r="D10" s="226"/>
      <c r="E10" s="245">
        <f>SUM(E13:E14,)</f>
        <v>22500</v>
      </c>
      <c r="F10" s="245">
        <f>SUM(F11:F16,)</f>
        <v>0</v>
      </c>
      <c r="G10" s="245">
        <v>0</v>
      </c>
      <c r="H10" s="245">
        <f>SUM(H13:H14)</f>
        <v>22500</v>
      </c>
      <c r="I10" s="225"/>
      <c r="J10" s="43"/>
      <c r="K10" s="225"/>
    </row>
    <row r="11" spans="1:11" ht="39.75" customHeight="1" hidden="1">
      <c r="A11" s="225"/>
      <c r="B11" s="225"/>
      <c r="C11" s="225"/>
      <c r="D11" s="225"/>
      <c r="E11" s="62"/>
      <c r="F11" s="225"/>
      <c r="G11" s="225"/>
      <c r="H11" s="43"/>
      <c r="I11" s="225"/>
      <c r="J11" s="43"/>
      <c r="K11" s="225"/>
    </row>
    <row r="12" spans="1:11" ht="39.75" customHeight="1">
      <c r="A12" s="225"/>
      <c r="B12" s="225"/>
      <c r="C12" s="225"/>
      <c r="D12" s="225"/>
      <c r="E12" s="62"/>
      <c r="F12" s="225"/>
      <c r="G12" s="225"/>
      <c r="H12" s="43"/>
      <c r="I12" s="225"/>
      <c r="J12" s="43"/>
      <c r="K12" s="225"/>
    </row>
    <row r="13" spans="1:11" ht="15">
      <c r="A13" s="82"/>
      <c r="B13" s="225">
        <v>150101</v>
      </c>
      <c r="C13" s="235" t="s">
        <v>62</v>
      </c>
      <c r="D13" s="61" t="s">
        <v>414</v>
      </c>
      <c r="E13" s="251">
        <v>22500</v>
      </c>
      <c r="F13" s="250"/>
      <c r="G13" s="250"/>
      <c r="H13" s="43">
        <v>22500</v>
      </c>
      <c r="I13" s="62"/>
      <c r="J13" s="43"/>
      <c r="K13" s="62"/>
    </row>
    <row r="14" spans="1:11" ht="15">
      <c r="A14" s="82"/>
      <c r="B14" s="225"/>
      <c r="C14" s="235"/>
      <c r="D14" s="61"/>
      <c r="E14" s="252"/>
      <c r="F14" s="250"/>
      <c r="G14" s="250"/>
      <c r="H14" s="45"/>
      <c r="I14" s="62"/>
      <c r="J14" s="43"/>
      <c r="K14" s="62"/>
    </row>
    <row r="15" spans="1:11" ht="15">
      <c r="A15" s="82" t="s">
        <v>99</v>
      </c>
      <c r="B15" s="235"/>
      <c r="C15" s="235"/>
      <c r="D15" s="61" t="s">
        <v>56</v>
      </c>
      <c r="E15" s="45">
        <f>SUM(E13:E14)</f>
        <v>22500</v>
      </c>
      <c r="F15" s="45" t="s">
        <v>138</v>
      </c>
      <c r="G15" s="45">
        <v>0</v>
      </c>
      <c r="H15" s="45">
        <f>SUM(H13:H14)</f>
        <v>22500</v>
      </c>
      <c r="I15" s="62"/>
      <c r="J15" s="43"/>
      <c r="K15" s="62">
        <f>SUM(A15:J15)</f>
        <v>45000</v>
      </c>
    </row>
    <row r="16" spans="1:11" ht="15">
      <c r="A16" s="82" t="s">
        <v>99</v>
      </c>
      <c r="E16" s="253"/>
      <c r="F16" s="254"/>
      <c r="G16" s="254"/>
      <c r="H16" s="255"/>
      <c r="I16" s="62"/>
      <c r="J16" s="43"/>
      <c r="K16" s="62">
        <f>SUM(A16:J16)</f>
        <v>0</v>
      </c>
    </row>
    <row r="17" spans="5:9" ht="7.5" customHeight="1">
      <c r="E17" s="253"/>
      <c r="F17" s="254"/>
      <c r="G17" s="254"/>
      <c r="H17" s="255"/>
      <c r="I17" s="62"/>
    </row>
    <row r="18" spans="2:9" ht="15" hidden="1">
      <c r="B18" s="134"/>
      <c r="I18" s="62"/>
    </row>
    <row r="19" spans="2:9" ht="15.75">
      <c r="B19" s="134"/>
      <c r="C19" s="256" t="s">
        <v>139</v>
      </c>
      <c r="D19" s="257"/>
      <c r="E19" s="258" t="s">
        <v>118</v>
      </c>
      <c r="F19" s="259"/>
      <c r="G19" s="259"/>
      <c r="H19" s="260"/>
      <c r="I19" s="62"/>
    </row>
  </sheetData>
  <sheetProtection/>
  <mergeCells count="8">
    <mergeCell ref="A4:I4"/>
    <mergeCell ref="A5:I5"/>
    <mergeCell ref="A6:I6"/>
    <mergeCell ref="D8:D9"/>
    <mergeCell ref="E8:E9"/>
    <mergeCell ref="F8:F9"/>
    <mergeCell ref="G8:G9"/>
    <mergeCell ref="H8:H9"/>
  </mergeCells>
  <printOptions/>
  <pageMargins left="0.1968503937007874" right="0.1968503937007874" top="0.1968503937007874" bottom="0.1968503937007874" header="0.11811023622047245" footer="0.1574803149606299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Мicька рада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Titanic</dc:creator>
  <cp:keywords/>
  <dc:description/>
  <cp:lastModifiedBy>Customer</cp:lastModifiedBy>
  <cp:lastPrinted>2014-05-23T13:48:33Z</cp:lastPrinted>
  <dcterms:created xsi:type="dcterms:W3CDTF">2002-06-14T08:10:00Z</dcterms:created>
  <dcterms:modified xsi:type="dcterms:W3CDTF">2014-05-23T13:54:29Z</dcterms:modified>
  <cp:category/>
  <cp:version/>
  <cp:contentType/>
  <cp:contentStatus/>
</cp:coreProperties>
</file>