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6090" tabRatio="599" activeTab="0"/>
  </bookViews>
  <sheets>
    <sheet name="Доходи" sheetId="1" r:id="rId1"/>
    <sheet name="Функції" sheetId="2" r:id="rId2"/>
    <sheet name="Розпорядники" sheetId="3" r:id="rId3"/>
    <sheet name="Перелік об&quot;єктів " sheetId="4" r:id="rId4"/>
    <sheet name="Лист1 " sheetId="5" r:id="rId5"/>
    <sheet name="програми" sheetId="6" r:id="rId6"/>
    <sheet name="Комунальник" sheetId="7" r:id="rId7"/>
    <sheet name="ККС" sheetId="8" r:id="rId8"/>
    <sheet name="водоканал" sheetId="9" r:id="rId9"/>
  </sheets>
  <definedNames>
    <definedName name="wrn.Інструкція." localSheetId="8" hidden="1">{#N/A,#N/A,FALSE,"Лист4"}</definedName>
    <definedName name="wrn.Інструкція." localSheetId="7" hidden="1">{#N/A,#N/A,FALSE,"Лист4"}</definedName>
    <definedName name="wrn.Інструкція." localSheetId="6" hidden="1">{#N/A,#N/A,FALSE,"Лист4"}</definedName>
    <definedName name="wrn.Інструкція." localSheetId="4" hidden="1">{#N/A,#N/A,FALSE,"Лист4"}</definedName>
    <definedName name="wrn.Інструкція." localSheetId="3" hidden="1">{#N/A,#N/A,FALSE,"Лист4"}</definedName>
    <definedName name="wrn.Інструкція." localSheetId="5" hidden="1">{#N/A,#N/A,FALSE,"Лист4"}</definedName>
    <definedName name="wrn.Інструкція." localSheetId="2" hidden="1">{#N/A,#N/A,FALSE,"Лист4"}</definedName>
    <definedName name="wrn.Інструкція." hidden="1">{#N/A,#N/A,FALSE,"Лист4"}</definedName>
    <definedName name="_xlnm.Print_Titles" localSheetId="0">'Доходи'!$10:$12</definedName>
    <definedName name="_xlnm.Print_Titles" localSheetId="2">'Розпорядники'!$7:$9</definedName>
    <definedName name="_xlnm.Print_Titles" localSheetId="1">'Функції'!$12:$12</definedName>
    <definedName name="_xlnm.Print_Area" localSheetId="8">'водоканал'!$B$1:$I$179</definedName>
    <definedName name="_xlnm.Print_Area" localSheetId="7">'ККС'!$B$1:$I$163</definedName>
    <definedName name="_xlnm.Print_Area" localSheetId="6">'Комунальник'!$B$1:$I$125</definedName>
    <definedName name="_xlnm.Print_Area" localSheetId="3">'Перелік об"єктів '!$B$1:$I$333</definedName>
    <definedName name="_xlnm.Print_Area" localSheetId="5">'програми'!$B$1:$K$156</definedName>
    <definedName name="р" localSheetId="8" hidden="1">{#N/A,#N/A,FALSE,"Лист4"}</definedName>
    <definedName name="р" localSheetId="7" hidden="1">{#N/A,#N/A,FALSE,"Лист4"}</definedName>
    <definedName name="р" localSheetId="6" hidden="1">{#N/A,#N/A,FALSE,"Лист4"}</definedName>
    <definedName name="р" localSheetId="4" hidden="1">{#N/A,#N/A,FALSE,"Лист4"}</definedName>
    <definedName name="р" localSheetId="3" hidden="1">{#N/A,#N/A,FALSE,"Лист4"}</definedName>
    <definedName name="р" localSheetId="5" hidden="1">{#N/A,#N/A,FALSE,"Лист4"}</definedName>
    <definedName name="р" localSheetId="2" hidden="1">{#N/A,#N/A,FALSE,"Лист4"}</definedName>
    <definedName name="р" hidden="1">{#N/A,#N/A,FALSE,"Лист4"}</definedName>
  </definedNames>
  <calcPr fullCalcOnLoad="1"/>
</workbook>
</file>

<file path=xl/sharedStrings.xml><?xml version="1.0" encoding="utf-8"?>
<sst xmlns="http://schemas.openxmlformats.org/spreadsheetml/2006/main" count="1832" uniqueCount="524">
  <si>
    <t xml:space="preserve">Кошти від відчуження майна, що належить Автономній Республіці Крим та майна, що перебуває в комунальній власності   </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</si>
  <si>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t>
  </si>
  <si>
    <t xml:space="preserve">Дотації вирівнювання, що одержуються з районних та міських (міст Києва і Севастополя, міст республіканського і обласного значення) бюджетів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</si>
  <si>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</si>
  <si>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Цільові фонди, утворені Верховною Радою Автономної Республіки Крим, органами місцевого самоврядування та місцевими органами виконавчої влади</t>
  </si>
  <si>
    <t xml:space="preserve">  </t>
  </si>
  <si>
    <t xml:space="preserve">Усього ( без урахування трансфертів) </t>
  </si>
  <si>
    <t xml:space="preserve"> </t>
  </si>
  <si>
    <t xml:space="preserve">Усього </t>
  </si>
  <si>
    <t>Програма щодо реалізації Конвенції ООН про права дитини на території Коростишівської міської ради на 2011 - 2016 роки</t>
  </si>
  <si>
    <t>міського бюджету на 2013 рік</t>
  </si>
  <si>
    <t xml:space="preserve"> на 2013 рік за головними розпорядниками коштів</t>
  </si>
  <si>
    <t>Видатки міського бюджету на 2013 рік</t>
  </si>
  <si>
    <t>Погашення кредиторської заборгованості по "ПКД по капітальному ремонту зовнішньої мережі господарсько-питного водопроводу по провулку Суворова м.Коростишева"</t>
  </si>
  <si>
    <t>Погашення кредиторської заборгованості по "ПКД на "Капітальний ремонт систем водопостачання житлових будинків в м.Коростишеві"</t>
  </si>
  <si>
    <t>Погашення кредиторської заборгованості по "Капітальний ремонт гідрогеологічної свердловини №25 Коростишівського району Житомирської області"</t>
  </si>
  <si>
    <t>Погашення кредиторської заборгованості по "Капітальний ремонт водоканалізаційних колодязів м.Коростишева"</t>
  </si>
  <si>
    <t>Погашення кредиторської заборгованості по "Капітальний ремонт засувок на водогінних мережах м.Коростишева"</t>
  </si>
  <si>
    <t>Погашення кредиторської заборгованості по "Капітальний ремонт систем водопостачання житлових будинків в м.Коростишеві"</t>
  </si>
  <si>
    <t xml:space="preserve">Погашення кредиторської заборгованості по "Капітальний ремонт підвального приміщення Коростишівського дошкільного навчального закладу ясла-садок №7"Сонечко" </t>
  </si>
  <si>
    <t xml:space="preserve">Фіксований сільськогосподарський податок, нарахований після 1 січня 2001 року  </t>
  </si>
  <si>
    <t>Частина чистого прибутку (доходу) комунальних унітарних підприємств та їх об'єднань, що вилучається до відповідного місцевого бюджету</t>
  </si>
  <si>
    <t xml:space="preserve">Адміністративні штрафи та інші санкції </t>
  </si>
  <si>
    <t xml:space="preserve">Реєстраційний збір за проведення державної реєстрації юридичних осіб та фізичних осіб - підприємців </t>
  </si>
  <si>
    <t xml:space="preserve">Інші надходження </t>
  </si>
  <si>
    <t xml:space="preserve">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</si>
  <si>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Неподаткові надходження</t>
  </si>
  <si>
    <t xml:space="preserve">Доходи від операцій з капіталом  </t>
  </si>
  <si>
    <t>Офіційні трансферти</t>
  </si>
  <si>
    <t>Погашення кредиторської заборгованості по "Капітальний ремонт адмінприміщення міської ради м.Коростишев,вул,Чапаєва,1(3 черга)"</t>
  </si>
  <si>
    <t>Погашення кредиторської заборгованості по "Реконструкція станції знезалізнення на водозаборі №2 по вул.Потєхіна в м.Коростишеві"</t>
  </si>
  <si>
    <t>Погашення кредиторської заборгованості по "Технічний нагляд по обєкту "Капітальний ремонт приміщення ДНЗ №13 по вул.Чапаєва, 3 в м.Коростишеві"</t>
  </si>
  <si>
    <t>Погашення кредиторської заборгованості по "Капітальний ремонт приміщення ДНЗ №13 по вул. Чапаєва, 3 в м.Коростишеві</t>
  </si>
  <si>
    <t>ПКД на капітальний ремонт водогінних мереж по вул. У.Громової м. Коростишева</t>
  </si>
  <si>
    <t>до рішення ХХХІІІ (позачергової) сесії VІ скликання</t>
  </si>
  <si>
    <t>29.11.2013р.</t>
  </si>
  <si>
    <t>Капітальний ремонт каналізаційних мереж вулиць Більшовицька, Миру, К. Лібкнехта, К. Маркса м. Коростишів</t>
  </si>
  <si>
    <t>Капітальний ремонт Коростишівського дошкільного навчального заклау ясла-садок № 7 "Сонечко"</t>
  </si>
  <si>
    <t>ПКД на капітальний ремонт водогінних мереж по вул. Горького м. Коростишева</t>
  </si>
  <si>
    <t>Капітальний ремонт зовнішньої мережі господарського - питного водопроводу по пров. Суворова м. Коростишева</t>
  </si>
  <si>
    <t>ПКД на капітальний ремонт КНС № 2 по вул. Леніна, 27 м. Коростишева</t>
  </si>
  <si>
    <t>ПКД на капітальний ремонт КНС № 3 по вул. Гелевея, 99 к м. Коростишева</t>
  </si>
  <si>
    <t xml:space="preserve">Авторський нагляд за об"єктом "Капітальний ремонт систем електропостачання в житлових будинках м. Коростишева "(вул. Більшовицька, 57, вул. Більшовицька, 129, вул. Горького, 12а, вул. Дарбіняна, 16,    вул. І.Франка, 2г, пр. Чехова, 4, вул. К. Лібкнехта, </t>
  </si>
  <si>
    <t>Капітальний ремонт водоканалізаційних колодязів м. Коростишева</t>
  </si>
  <si>
    <t>ПКД на Капітальний ремонт водоканалізаційних колодязів м. Коростишева</t>
  </si>
  <si>
    <t>Погашення кредиторської заборгованості по "ПКД на "Капітальний ремонт ОСББ по вул.Миру,1 в м.Коростишеві систем водопостачання житлових будинків в м.Коростишеві"</t>
  </si>
  <si>
    <t>Погашення кредиторської заборгованості по "Капітальний ремонт дошкільного учбового закладу №6"Ласточка" по вул.Щорса,12 в м. Коростишеві"</t>
  </si>
  <si>
    <t>до рішення ХХV (позачергової) сесії VІ скликання</t>
  </si>
  <si>
    <t>Джерела фінансування міського бюджету на 2013 рік</t>
  </si>
  <si>
    <t>28.12.2012р.</t>
  </si>
  <si>
    <t xml:space="preserve"> видатки на які у 2013 році будуть проводитись</t>
  </si>
  <si>
    <t>Капітальний ремонт водозабору по вул. Грибоєдова м. Коростишева</t>
  </si>
  <si>
    <t>Капітальний ремонт тепло-водо-електро-каналізаційних систем житлових будинків м. Коростишів</t>
  </si>
  <si>
    <t>Капітальний ремонт зливової каналізації по вул. Комарова в м. Коростишеві</t>
  </si>
  <si>
    <t>Будівництво підвідного газопроводу до с. Бобрик Коростишівського району Житомирської області</t>
  </si>
  <si>
    <t>Капітальний ремонт фасадних газопроводів по вул. Шевченка 14а, вул. К. Маркса 37а</t>
  </si>
  <si>
    <t xml:space="preserve">Капітальний ремонт адмінприміщення міської ради м. Коростишів, вул. Чапаєва, 1 </t>
  </si>
  <si>
    <t>Капітальний ремонт бази  КП "Коростишівський комунальник"</t>
  </si>
  <si>
    <t>Придбання трактора МТЗ</t>
  </si>
  <si>
    <t>Авторський нагляд по об"єкту: "Капітальний ремонт даху в житловому будинку м. Коростишева по вул. Калініна, 7"</t>
  </si>
  <si>
    <t>Авторський нагляд по об"єкту: "Капітальний ремонт даху в житловому будинку м. Коростишева по вул. К.Лібкнехта, 22"</t>
  </si>
  <si>
    <t>Авторський нагляд по об"єкту: "Капітальний ремонт даху в житловому будинку м. Коростишева по вул. Горького, 12а"</t>
  </si>
  <si>
    <t>Авторський нагляд по об"єкту: "Капітальний ремонт систем електрообладнання в житлових будинках м. Коростишева (вул.Шевченка, 15, вул. Більшовицька, 103, вул. Більшовицька, 112)"</t>
  </si>
  <si>
    <t>Авторський нагляд по об"єкту: "Капітальний ремонт систем водопостачання в житлових будинках по вул. Більшовицька, 137-А, вул. Миру, 3,  вул. Більшовицька, 103, вул. Червона Площа, 21 вул. К.Лібкнехта, 14-А, мю Коростишева"</t>
  </si>
  <si>
    <t>Авторський нагляд по об"єкту: "Капітальний ремонт даху в житловому будинку м. Коростишева по вул. Більшовицька, 57"</t>
  </si>
  <si>
    <t>Послуги по авторському нагляду по об"єкту: "Капітальний ремонт фасаду Коростишівського дошкільного навчального закладу ясла-садок № 7 "Сонечко"</t>
  </si>
  <si>
    <t>Послуги по авторському нагляду по об"єкту: "Капітальний ремонт покрівлі Коростишівського ДНЗ № 7 ясла-садок "Сонечко" в м. Коростишеві, вул. Горького, 1-в"</t>
  </si>
  <si>
    <t>Авторський нагляд по об"єкту: "Капітальний ремонт приміщення ДНЗ № 5 "Льонок" в м. Коростишеві, вул. Крупської, 48"</t>
  </si>
  <si>
    <t>Послуги по авторському нагляду по об"єкту: "Капітальний ремонт даху ДЮКФП в м. Коростишеві, вул. К.Маркса, 47"</t>
  </si>
  <si>
    <t>Виготовлення кошторисної документації по об"єкту "Капітальний ремонт системи водопостачання дошкільного навчального закладу ясла-садок № 8 "Барвінок", вул. Чкалова, 4 м. Коростишів"</t>
  </si>
  <si>
    <t>Виготовлення кошторисної документації по об"єкту "Капітальний ремонт системи водопостачання дошкільного навчального закладу ясла-садок № 7 "Сонечко", вул. Горького, 1в м. Коростишів"</t>
  </si>
  <si>
    <t>Авторський нагляд по об"єкту: "Капітальний ремонт приміщення СЮТ в м. Коростишеві, вул. К.Маркса, 44"</t>
  </si>
  <si>
    <t>Виготовлення кошторисної документації по об"єкту "Капітальний ремонт даху ДЮКФП в м. Коростишеві, вул. К.Маркса, 47"</t>
  </si>
  <si>
    <t>Капітальний ремонт каналізаційних мереж по вул. У. Громової в м. Коростишеві</t>
  </si>
  <si>
    <t>ПКД на капітальний ремонт коминів в житлових будинках м. Коростишева: вул. Більшовицька 90, вул. Більшовицька 94, вул. Ч.Площа 21, вул. Ч.Площа 22, вул. Калініна 3, вул. Калініна 11, вул. Куйбишева 59</t>
  </si>
  <si>
    <t>ПКД на капітальний ремонт системи електропостачання житлового будинку за адресою вул. Гвардійська, 31 в м. Коростишеві</t>
  </si>
  <si>
    <t>Експертиза кошторисної документації робочого проекту капітального ремонту системи електропостачання житлового будинку за адресою вул. Гвардійська, 31 в м.Коростишеві</t>
  </si>
  <si>
    <t>Експертиза кошторисної документації робочого проекту капітального ремонту коминів в житлових будинках м. Коростишева: вул. Більшовицька 90, вул. Більшовицька 94, вул. Ч.Площа 21, вул. Ч.Площа 22, вул. Калініна 3, вул. Калініна 11, вул. Куйбишева 59</t>
  </si>
  <si>
    <t>Технічний нагляд  по "Капітальний ремонт прибудинкових територій в м. Коростишів"</t>
  </si>
  <si>
    <t>Технічний нагляд  по "Капітальний ремонт вул. Грибоєдова в м. Коростишів"</t>
  </si>
  <si>
    <t>Технічний нагляд  по "Капітальний ремонт вул. Петровського в м. Коростишів"</t>
  </si>
  <si>
    <t>Технічний нагляд  по "Капітальний ремонт водозабору по вул. Грибоєдова в м. Коростишеві"</t>
  </si>
  <si>
    <t>Технічний нагляд  по "Капітальний ремонт каналізаційних мереж по вул. У. Громової в м. Коростишеві"</t>
  </si>
  <si>
    <t>ПКД "Капітальний ремонт водоводів від свердловин № 9 та № 19 до центрального водоводу в м. Коростишеві"</t>
  </si>
  <si>
    <t>Експертиза кошторисної документації ПКД капітального ремонту водогінних мереж по вул. У.Громової м.Коростишева</t>
  </si>
  <si>
    <t>Експертиза кошторисної документації ПКД капітального ремонту водогінних мереж по вул. Горького м.Коростишева</t>
  </si>
  <si>
    <t>Експертиза кошторисної документації ПКД капітального ремонту водогінних мереж по вул. Рєпіна м.Коростишева</t>
  </si>
  <si>
    <t>Експертиза кошторисної документації ПКД капітального ремонту водогінних мереж по вул. Леваневського м.Коростишева</t>
  </si>
  <si>
    <t>Експертиза кошторисної документації ПКД капітального ремонту свердловини № 28 Коростишівського району Житомирської області</t>
  </si>
  <si>
    <t>ПКД капітального ремонту водогінних мереж по вул. Рєпіна м. Коростишева</t>
  </si>
  <si>
    <t>ПКД капітального ремонту водогінних мереж по вул. Леваневського м. Коростишева</t>
  </si>
  <si>
    <t>ПКД капітального ремонту каналізаційного колектору по вул. Чехова м. Коростишева</t>
  </si>
  <si>
    <t>ПКД капітального ремонту свердловини № 28 Коростишівського району Житомирської області</t>
  </si>
  <si>
    <t>Гідравлічний розрахунок водомереж міста</t>
  </si>
  <si>
    <t>Експертиза кошторисної документації робочого проекту капітального ремонту систем водопостачання в житлових будинках м.Коростишева</t>
  </si>
  <si>
    <t>Експертиза кошторисної документації робочого проекту капітального ремонту систем електропостачання в житлових будинках м.Коростишева</t>
  </si>
  <si>
    <t>Авторський нагляд за об"єктом "Капітальний ремонт коминів в житлових будинках м. Коростишева: вул. Більшовицька 90, вул. Більшовицька 94, вул. Ч.Площа 21, вул. Ч.Площа 22, вул. Калініна 3, вул. Калініна 11, вул. Куйбишева 59"</t>
  </si>
  <si>
    <t>Авторський нагляд за об"єктом "Капітальний ремонт систем електропостачання в житлових будинках м. Коростишева "(вул. Більшовицька, 57, вул. Більшовицька, 129, вул. Горького, 12а, вул. Дарбіняна, 16,    вул. І.Франка, 2г, пр. Чехова, 4, вул. К. Лібкнехта, 3, вул. Мануїльського, 4, вул. Пархоменка, 6а)"</t>
  </si>
  <si>
    <t>ПКД на "Капітальний ремонт системи електропостачання в житлових будинках м. Коростишева"</t>
  </si>
  <si>
    <t>Експертиза кошторисної документації робочого проекту на  "Капітальний ремонт системи електропостачання в житлових будинках м. Коростишева"</t>
  </si>
  <si>
    <t>Авторський нагляд капітального ремонту прибудинкових територій</t>
  </si>
  <si>
    <t>Авторський нагляд капітального ремонту системи електропостачання житлового будинку за адресою: вул. Гвардійська, 31 в м.Коростишеві</t>
  </si>
  <si>
    <t>Авторський нагляд капітального ремонту покрівлі даху в житловому будинку м.Коростишева по вул. Калініна, 2</t>
  </si>
  <si>
    <t>Капітальний ремонт каналізаційних мереж вулиць м. Коростишева</t>
  </si>
  <si>
    <t>Технічний нагляд по об"єкту: "Капітальний ремонт фасаду Коростишівського дошкільного навчального закладу ясла-садок № 7 "Сонечко"</t>
  </si>
  <si>
    <t>Технічний нагляд по об"єкту: "Капітальний ремонт приміщення СЮТ в м. Коростишеві, вул. К.Маркса, 44"</t>
  </si>
  <si>
    <t>Технічний нагляд по об"єкту: "Капітальний ремонт приміщення ДНЗ № 5 "Льонок" в м. Коростишеві, вул. Крупської, 48"</t>
  </si>
  <si>
    <t>Технічний нагляд по об"єкту: "Капітальний ремонт огорожі ДНЗ № 10 в м. Коростишеві, вул. Леніна, 68"</t>
  </si>
  <si>
    <t>Експертиза кошторисної документації робочого проекту капітального ремонту даху житлового будинку по вул. Більшовицька, 57 в м.Коростишів" (коригування)</t>
  </si>
  <si>
    <t>Експертиза кошторисної документації робочого проекту капітального ремонту даху житловогу будинку по вул. К.Лібкнехта, 22 в м.Коростишів" (коригування)</t>
  </si>
  <si>
    <t>Технічний нагляд по об"єкту: "Капітальний ремонт покрівлі Коростишівського ДНЗ № 7 ясла-садок "Сонечко" в м. Коростишеві, вул. Горького, 1-в"</t>
  </si>
  <si>
    <t>Технічний нагляд по об"єкту "Капітальний ремонт даху ДЮКФП в м. Коростишеві, вул. К.Маркса, 47"</t>
  </si>
  <si>
    <t>Капітальний ремонт водогінних та каналізаційних мереж по вул. Потєхіна м. Коростишева</t>
  </si>
  <si>
    <t>Капітальний ремонт водогінних мереж по вул. Урицького м. Коростишева</t>
  </si>
  <si>
    <t>Капітальний ремонт водогінних мереж по вул. Комуністична м. Коростишева</t>
  </si>
  <si>
    <t>Капітальний ремонт водогінних мереж по вул. У. Громової м. Коростишева</t>
  </si>
  <si>
    <t>Капітальний ремонт станції знезалізнення на основному водозаборі міста Коростишів</t>
  </si>
  <si>
    <t xml:space="preserve">ПКД на "Капітальний ремонт засувок на водогінних мережах м. Коростишева Житомирської області" </t>
  </si>
  <si>
    <t xml:space="preserve">Придбання компютерної техніки </t>
  </si>
  <si>
    <t>Перелік державних та регіональних програм по міському бюджету на 2013 рік</t>
  </si>
  <si>
    <t>Погашення кредиторської заборгованості по "Капітальний ремонт пожежних гідрантів на водогінних мережах м.Коростишева Житомирської області"</t>
  </si>
  <si>
    <t>Погашення кредиторської заборгованості по "Технічний нагляд "Капітальний ремонт підвального приміщення Коростишівського дошкільного закладу ясла-садок №7 "Сонечко"</t>
  </si>
  <si>
    <t>Погашення кредиторської заборгованості по "Капітальний ремонт КНС по вул.У.Громової в м.Коростишеві Житомирської області"</t>
  </si>
  <si>
    <t xml:space="preserve">Погашення кредиторської заборгованості по "Виготовлення робочого проекту на проведення робіт по капітальному ремонту гідрогеологічної свердловини №25 Коростишівського району, Житомирської області" </t>
  </si>
  <si>
    <t>Погашення кредиторської заборгованості "Придбання камер кол. Зовн. Speed DOME HV3H22DPSH1 кроншт. В комплекті"</t>
  </si>
  <si>
    <t>Капітальний ремонт дахів житлових будинків м. Коростишева</t>
  </si>
  <si>
    <t>ПКД на "Капітальний ремонт водозабору по вул. Грибоєдова м. Коростишів"</t>
  </si>
  <si>
    <t>ПКД на "Капітальний ремонт станції знезалізнення на головному водозаборі міста Коростишів"</t>
  </si>
  <si>
    <t>Капітальний ремонт підвального приміщення Коростишівського ДНЗ ясла-садок №7 "Сонечко"</t>
  </si>
  <si>
    <t>Придбання основних засобів для дошкільних навчальних закладів</t>
  </si>
  <si>
    <t>Капітальний ремонт фойє третього поверху Коростишівської міської ради</t>
  </si>
  <si>
    <t>Капітальний ремонт водогінної мережі по вул. Мануїльського, Горького та каналізаційної мережі по вул. Більшовицькій, Грибоєдова в м. Коростишів</t>
  </si>
  <si>
    <t>ПКД на "Капітальний ремонт даху житлового будинку по вул. Більшовицька, 57 в м.Коростишів"</t>
  </si>
  <si>
    <t>ПКД на "Капітальний ремонт даху житлового будинку по вул. Калініна, 2 в м.Коростишів"</t>
  </si>
  <si>
    <t>ПКД на "Капітальний ремонт даху житлового будинку по вул. Горького, 12а в м.Коростишів"</t>
  </si>
  <si>
    <t>Капітальний ремонт даху житлового будинку ОСББ по вул. Миру, 1 в м. Коростишеві (коригування)</t>
  </si>
  <si>
    <t>Експертиза кошторисної документації робочого проекту капітального ремонту вул. Грибоєдова в м. Коростишеві</t>
  </si>
  <si>
    <t>Експертиза кошторисної документації робочого проекту капітального ремонту даху житлового будинку ОСББ по вул. Миру, 1 в м. Коростишеві (коригування)</t>
  </si>
  <si>
    <t>Експертиза кошторисної документації робочого проекту капітального ремонту систем електропостачання в житлових будинках м. Коростишева (вул. Більшовицька, 57, вул. Більшовицька, 129,  16, вул. Горького, 12а, вул. Дарбіняна,  вул. І.Франка, 2г, пр. Чехова, 4, вул. К. Лібкнехта, 3, вул. Мануїльського, 4, вул. Пархоменка, 6а)</t>
  </si>
  <si>
    <t>Погашення кредиторської заборгованості за виготовлення технічної документації з експертної грошової оцінки земельних ділянок</t>
  </si>
  <si>
    <t>Експертиза кошторисної документації робочого проекту капітального ремонту під"їзду до ДНЗ № 8 "Барвінок" в м. Коростишеві</t>
  </si>
  <si>
    <t>Експертиза кошторисної документації робочого проекту капітального ремонту систем водопостачання житлових будинків по вул. Більшовицька, 103, вул. Миру,3, вул. К.Лібкнехта, 14а, вул. Більшовицька, 137а, вул. Ч.Площа, 21"</t>
  </si>
  <si>
    <t>Експертиза кошторисної документації робочого проекту капітального ремонту систем електропостачання житлових будинків по вул. Шевченка, 15,  вул. Більшовицька, 112, вул. Більшовицька, 103</t>
  </si>
  <si>
    <t>Експертиза кошторисної документації робочого проекту капітального ремонту даху житлового будинку по вул. Горького, 12а в м.Коростишів"</t>
  </si>
  <si>
    <t>Експертиза кошторисної документації робочого проекту капітального ремонту даху житлового будинку по вул. Калініна, 2 в м.Коростишів"</t>
  </si>
  <si>
    <t>Експертиза кошторисної документації робочого проекту капітального ремонту житлового будинку по вул. Калініна, 7 в м.Коростишів"</t>
  </si>
  <si>
    <t>Експертиза кошторисної документації робочого проекту капітального ремонту даху житловогу будинку по вул. К.Лібкнехта, 22 в м.Коростишів"</t>
  </si>
  <si>
    <t>Експертиза кошторисної документації робочого проекту капітального ремонту даху житлового будинку по вул. Більшовицька, 57 в м. Коростишів"</t>
  </si>
  <si>
    <t xml:space="preserve">Виконавче впровадження </t>
  </si>
  <si>
    <t>Придбання м'ясорубки moulinex ME 610</t>
  </si>
  <si>
    <t>Придбання бойлера ARISTON PRO - 100 л.</t>
  </si>
  <si>
    <t>Придбання м'ясорубки LEONARDI MR 8-81</t>
  </si>
  <si>
    <t>Придбання котла харчового стравоварочного КПЕ - 60</t>
  </si>
  <si>
    <t>Комплект меблів</t>
  </si>
  <si>
    <t>Прибдання стінки дитячої сал/жов</t>
  </si>
  <si>
    <t>Придбання насосу "Willo" 25/7</t>
  </si>
  <si>
    <t>Придбання газового відсікача "Madas"</t>
  </si>
  <si>
    <t>Капітальний ремонт даху ДЮКФП в м. Коростишеві, вул. К. Маркса, 47</t>
  </si>
  <si>
    <t>Капітальний ремонт приміщення СЮТ в м. Коростишеві, вул. К. Маркса, 44</t>
  </si>
  <si>
    <t>Капітальний ремонт приміщення ДНЗ № 5 "Льонок" в м. Коростишеві, вул Крупської, 48</t>
  </si>
  <si>
    <t>Капітальний ремонт покрівлі Коростишівського ДНЗ №7 ясла-садок  "Сонечко" в м. Коростишеві, вул. Горького, 1-в</t>
  </si>
  <si>
    <t>Придбання теплообмінника</t>
  </si>
  <si>
    <t>Придбання плитки 4-х комф. без духовки ПЕ-4</t>
  </si>
  <si>
    <t>Придбання музичного центру Samsung MX - E630</t>
  </si>
  <si>
    <t>Придбання стола нерж., каркас метал з полицею 1400х600х850</t>
  </si>
  <si>
    <t>Придбання системний блок GRAND Average CD 375</t>
  </si>
  <si>
    <t>Придбання монітор TFT19" LG E 1942C-BN LED Black 5ms</t>
  </si>
  <si>
    <t>Придбання БФП Canon i-SENSYS MF4410</t>
  </si>
  <si>
    <t>Придбання стабілізаторів напруги "LVT" ACH - 20</t>
  </si>
  <si>
    <t>Придбання фільтрів самоправних</t>
  </si>
  <si>
    <t>Придбання системного блоку GRAND Limited C244</t>
  </si>
  <si>
    <t>Придбання БФП Canon i-SENSYS MF4410+додатковий картридж № 728</t>
  </si>
  <si>
    <t>Придбання плиток 4-х комф. з духовкою ПЕ-4-Ш</t>
  </si>
  <si>
    <t>Придбання тістомісу 7 кг PIZZA Group 1FM7</t>
  </si>
  <si>
    <t>Придбання бойлера "Аристон"</t>
  </si>
  <si>
    <t>Придбання морозильної камери Ardo FR308B</t>
  </si>
  <si>
    <t>Капітальний ремонт адмінприміщення МКП "Водоканал" м. Коростишів, пров. Назаренка, 6</t>
  </si>
  <si>
    <t>Придбання насосного агрегата ЭЦВ 8-25-150 (Беларуссия)</t>
  </si>
  <si>
    <t xml:space="preserve">кошторисна документація по об'єкту "Капітальний ремонт фасаду Коростишівського ДНЗ №7 ясла-садок "Сонечко" </t>
  </si>
  <si>
    <t>кошторисна документація по об'єкту "Капітальний ремонт покрівлі Коростишівського ДНЗ №7 ясла-садок "Сонечко" в м. Коростишеві, вул. Горького, 1-в".</t>
  </si>
  <si>
    <t>Придбання плати електронного управліня S4965 CM</t>
  </si>
  <si>
    <t>Кошторисна документація на "Капітальний ремонт водогінних мереж по вул. У.Громової м. Коростишева"</t>
  </si>
  <si>
    <t>Кошторисна документація на "Капітальний ремонт водогінних мереж по вул. Комуністична м. Коростишева"</t>
  </si>
  <si>
    <t>ПКД на "Капітальний ремонт систем електропостачання житлових будинків по вул. Дарбіняна, 16, вул. Горького, 12а, вул. Більшовицька, 129, вул. Більшовицька, 57, вул. І.Франка, 2г, пр. Чехова, 4, вул. К. Лібкнехта, 3, вул. Мануїльського, 4, Пархоменка, 6а в</t>
  </si>
  <si>
    <t xml:space="preserve">Кошторисна документація на "Капітальний ремонт водогінних мереж по вул. Урицького м. Коростишева" </t>
  </si>
  <si>
    <t>Поповнення статутного капіталу КП "Теплосервіс"</t>
  </si>
  <si>
    <t>Поповнення статутного капіталу КП "Коростишівський комунальник"</t>
  </si>
  <si>
    <t>Поповнення статутного капіталу МКП "Водоканал"</t>
  </si>
  <si>
    <t>Капітальний ремонт системи опалення в ДНЗ ясла-садок № 8 "Барвінок" вул. Чкалова, 4 в м. Коростишеві</t>
  </si>
  <si>
    <t>Кошторисна документація по об"єкту "Капітальний ремонт приміщення СЮТ в м. Коростишеві, вул. К. Маркса, 44"</t>
  </si>
  <si>
    <t>Кошторисна документація по об"єкту "Капітальний ремонт огорожі ДНЗ №10 в м. Коростишеві, вул. К. Леніна, 68"</t>
  </si>
  <si>
    <t>Придбання шафи керування LCD 108400 3 DOL (RUS) GRUNDFOS (Данія) (96842005)</t>
  </si>
  <si>
    <t>Придбання модуля керування CU 212400 3 AF 4 LSD 108 (96437907)</t>
  </si>
  <si>
    <t xml:space="preserve">Придбання лічильника активної та реактивної енергії НІК 2303 АРК 1 </t>
  </si>
  <si>
    <t>Придбання рубильника ЯРП - 250</t>
  </si>
  <si>
    <t>Реконструкція станції знезалізнення на водозаборі №2 по вул.Потєхіна в м.Коростишеві</t>
  </si>
  <si>
    <t>ПКД на "Капітальний ремонт систем водопостачання  житлового будинку по вул. Більшовицька, 103 в м.Коростишів"</t>
  </si>
  <si>
    <t>ПКД на "Капітальний ремонт систем водопостачання  житлового будинку по вул. Миру, 3 в м.Коростишів"</t>
  </si>
  <si>
    <t>ПКД на "Капітальний ремонт систем водопостачання  житлового будинку по вул. К.Лібкнехта, 14а в м.Коростишів"</t>
  </si>
  <si>
    <t>ПКД на "Капітальний ремонт систем водопостачання житлового будинку по вул. Більшовицька, 137а в м.Коростишів"</t>
  </si>
  <si>
    <t>ПКД на "Капітальний ремонт систем водопостачання  житлового будинку по вул. Ч.Площа, 21 в м.Коростишів"</t>
  </si>
  <si>
    <t>Виготовлення технічної документації з експертної грошової оцінки земельних ділянок</t>
  </si>
  <si>
    <t>Капітальний ремонт огорожі в ДНЗ № 10 в м. Коростишеві, вул. Леніна, 68</t>
  </si>
  <si>
    <t>Капітальний ремонт під'їзду до ДНЗ № 8 "Барвінок" вул. Чкалова, 4 в м. Коростишеві</t>
  </si>
  <si>
    <t xml:space="preserve">Капітальний ремонт фасаду Коростишівського ДНЗ ясла-садок № 7 "Сонечко" </t>
  </si>
  <si>
    <t>Придбання системного блоку AMD Athlon LE-145 2,8 AM3/2Gb/500/DVDRW</t>
  </si>
  <si>
    <t>Придбання ящика управління Я5114 для двигуна 37 кВТ</t>
  </si>
  <si>
    <t>Придбання ящиків управління Я5114 для двигуна 11 кВТ</t>
  </si>
  <si>
    <t>ПКД на "Капітальний ремонт станції водоочистки по вул. Грибоєдова в м. Коростишеві"</t>
  </si>
  <si>
    <t>ПКД на "Капітальний ремонт водогінних та каналізаційних мереж по вул. Потєхіна в м. Коростишеві"</t>
  </si>
  <si>
    <t>Кошторисна документація по об"єкту "Капітальний ремонт приміщення ДНЗ №5 "Льонок" в м. Коростишеві, вул. Крупської, 48"</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</si>
  <si>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</si>
  <si>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до рішення ХХVІIІ (позачергової) сесії VІ скликання</t>
  </si>
  <si>
    <t>Капітальний ремонт коминів житлових будинків м. Коростишева</t>
  </si>
  <si>
    <t>Кошторисна документація по об"єкту "Капітальний ремонт даху ДЮКФП в м. Коростишеві, вул. К. Маркса, 47"</t>
  </si>
  <si>
    <t>Капітальний ремонт житлового будинку ОСББ "Альянс" по вул. Ч. Площа, 12 в м. Коростишеві</t>
  </si>
  <si>
    <t>Кошторисна документація на "Капітальний ремонт каналізаційних мереж по вул. У.Громової м. Коростишева"</t>
  </si>
  <si>
    <t xml:space="preserve"> Технічний нагляд по об"єкту "Капітальний ремонт приміщення ДНЗ №5 "Льонок" в м. Коростишеві, вул. Крупської, 48"</t>
  </si>
  <si>
    <t xml:space="preserve"> Технічний нагляд по об"єкту "Капітальний ремонт приміщення СЮТ в м. Коростишеві, вул. К. Маркса, 44"</t>
  </si>
  <si>
    <t>Придбання сценічних костюмів</t>
  </si>
  <si>
    <t xml:space="preserve">Придбання ігрового комплексу "Малюк" 202 </t>
  </si>
  <si>
    <t xml:space="preserve">Придбання гірки "Малюк" G16 </t>
  </si>
  <si>
    <t>Інші субвенції</t>
  </si>
  <si>
    <t>Придбання монітор TFT19" LG W 1943C-PF Glossy Black 5 ms</t>
  </si>
  <si>
    <t>ПКД на "Капітальний ремонт даху житлового будинку по вул. К.Лібкнехта, 22 в м.Коростишів"</t>
  </si>
  <si>
    <t>ПКД на "Капітальний ремонт даху житлового будинку по вул. Калініна, 7 в м.Коростишів"</t>
  </si>
  <si>
    <t>Капітальний ремонт системи водопстачання ДНЗ ясла-садок № 8 "Барвінок" вул. Чкалова, 4 в м. Коростишеві</t>
  </si>
  <si>
    <t>Капітальний ремонт системи водопстачання ДНЗ ясла-садок № 7 "Сонечко" вул. Горького, 1-в в м. Коростишеві</t>
  </si>
  <si>
    <t>ПКД на "Капітальний ремонт системи водопстачання ДНЗ ясла-садок № 7 "Сонечко"вул. Горького, 1-в в м. Коростишеві"</t>
  </si>
  <si>
    <t>ПКД на "Капітальний ремонт системи водопстачання ДНЗ ясла-садок № 8 "Барвінок" вул. Чкалова, 4 в м. Коростишеві"</t>
  </si>
  <si>
    <t>Технічний нагляд об"єкта "Капітальний ремонт системи опалення в ДНЗ ясла-садок № 8 "Барвінок" вул. Чкалова, 4 в м. Коростишеві"</t>
  </si>
  <si>
    <t>Кошторисна документація на "Капітальний ремонт системи опалення в ДНЗ ясла-садок № 8 "Барвінок" вул. Чкалова, 4 в м. Коростишеві"</t>
  </si>
  <si>
    <t>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</si>
  <si>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автозупинок</t>
  </si>
  <si>
    <t xml:space="preserve">Придбання контейнерів для ТПВ </t>
  </si>
  <si>
    <t>Видатки на проведення робіт, пов"язаних із будівництвом, реконструкцією, ремонтом та утриманням автомобільних доріг</t>
  </si>
  <si>
    <t xml:space="preserve"> міської ради від 29.05.2013р.</t>
  </si>
  <si>
    <t>ПКД на "Капітальний ремонт систем електропостачання житлових будинків по вул. Дарбіняна, 16, вул. Горького, 12а, вул. Більшовицька, 129, вул. Більшовицька, 57, вул. І.Франка, 2г, пр. Чехова, 4, вул. К. Лібкнехта, 3, вул. Мануїльського, 4, Пархоменка, 6а в м.Коростишеві"</t>
  </si>
  <si>
    <t>Придбання гойдалки-балансир К21</t>
  </si>
  <si>
    <t xml:space="preserve">Пидбання гойдалки дерев"яної подвійної В44 </t>
  </si>
  <si>
    <t xml:space="preserve">Технічний нагляд по об'єкту "Капітальний ремонт фасаду Коростишівського ДНЗ №7 ясла-садок "Сонечко" </t>
  </si>
  <si>
    <t>Технічний нагляд по об'єкту "Капітальний ремонт покрівлі Коростишівського ДНЗ №7 ясла-садок "Сонечко" в м. Коростишеві, вул. Горького, 1-в".</t>
  </si>
  <si>
    <t>Технічний нагляд по об"єкту "Капітальний ремонт огорожі ДНЗ №10 в м. Коростишеві, вул. К. Леніна, 68"</t>
  </si>
  <si>
    <t>Капітальний ремонт "Освітлення вулиць міста"</t>
  </si>
  <si>
    <t>Код</t>
  </si>
  <si>
    <t>Всього</t>
  </si>
  <si>
    <t>Видатки загального фонду</t>
  </si>
  <si>
    <t>Видатки спеціального фонду</t>
  </si>
  <si>
    <t>Разом</t>
  </si>
  <si>
    <t>Міська рада</t>
  </si>
  <si>
    <t>010116</t>
  </si>
  <si>
    <t>Органи місцевого самоврядування</t>
  </si>
  <si>
    <t>070101</t>
  </si>
  <si>
    <t>080600</t>
  </si>
  <si>
    <t>Фельдшерсько-акушерський пункт</t>
  </si>
  <si>
    <t>090412</t>
  </si>
  <si>
    <t xml:space="preserve">Інші видатки на соціальний захист </t>
  </si>
  <si>
    <t>091207</t>
  </si>
  <si>
    <t>100102</t>
  </si>
  <si>
    <t>Капітальний ремонт житлового фонду місцевих органів влади</t>
  </si>
  <si>
    <t>100203</t>
  </si>
  <si>
    <t>Благоустрій міста</t>
  </si>
  <si>
    <t>Бібліотеки</t>
  </si>
  <si>
    <t>Палаци і будинки культури, клуби</t>
  </si>
  <si>
    <t>Видатки на фінансування робіт, пов"язаних з будівництвом, реконструкцією, утриманням автодоріг загального користування</t>
  </si>
  <si>
    <t>Резервний фонд</t>
  </si>
  <si>
    <t>РАЗОМ</t>
  </si>
  <si>
    <t>Кошти, що передаються до районного бюджету з міського</t>
  </si>
  <si>
    <t>до рішення ХХХІV (позачергової) сесії VІ скликання</t>
  </si>
  <si>
    <t xml:space="preserve"> міської ради від 25.12.2013р. №  </t>
  </si>
  <si>
    <t>Погашення заборгованості з різниці в тарифах на теплову енергію, що вироблялася, транспортувалася та постачалася населенню, яка виникла в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</si>
  <si>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100602</t>
  </si>
  <si>
    <t>до рішення ХХХIV (позачергової) сесії VІ скликання</t>
  </si>
  <si>
    <t xml:space="preserve"> міської ради від 25.12.2013р. № </t>
  </si>
  <si>
    <t>Дошкільні заклади освіти</t>
  </si>
  <si>
    <t>Додаток № 3</t>
  </si>
  <si>
    <t>070401</t>
  </si>
  <si>
    <t>Позашкільна освіта</t>
  </si>
  <si>
    <t>Капітальні вкладення</t>
  </si>
  <si>
    <t>Соціальний захист та соціальне забезпечення</t>
  </si>
  <si>
    <t>Житлово-комунальне госп-во</t>
  </si>
  <si>
    <t>Культура і мистецтво</t>
  </si>
  <si>
    <t>Будівництво</t>
  </si>
  <si>
    <t>Транспорт, дорожнє господарство, зв"язок</t>
  </si>
  <si>
    <t xml:space="preserve"> Державні цільові фонди</t>
  </si>
  <si>
    <t>Фонд охорони навколишнього природного середовища</t>
  </si>
  <si>
    <t>Видатки, не віднесені до основних груп</t>
  </si>
  <si>
    <t>Освіта</t>
  </si>
  <si>
    <t>Охорона здоров"я</t>
  </si>
  <si>
    <t>Додаток № 2</t>
  </si>
  <si>
    <t>010000</t>
  </si>
  <si>
    <t>Державне управління</t>
  </si>
  <si>
    <t>070000</t>
  </si>
  <si>
    <t>080000</t>
  </si>
  <si>
    <t>090000</t>
  </si>
  <si>
    <t>100000</t>
  </si>
  <si>
    <t>Пільги, що надаються населенню (пільги по зору)</t>
  </si>
  <si>
    <t>Додаток №  1</t>
  </si>
  <si>
    <t>Доходи</t>
  </si>
  <si>
    <t>Найменування доходів</t>
  </si>
  <si>
    <t>Загальний фонд</t>
  </si>
  <si>
    <t>Спеціальний фонд</t>
  </si>
  <si>
    <t>разом</t>
  </si>
  <si>
    <t>у т.ч. бюджет розвитку</t>
  </si>
  <si>
    <t>Податкові надходження</t>
  </si>
  <si>
    <t>Податки на доходи, податки на прибуток, податки на збільшення ринкової вартості</t>
  </si>
  <si>
    <t>Перелік об"єктів,</t>
  </si>
  <si>
    <t>за рахунок коштів бюджету розвитку</t>
  </si>
  <si>
    <t>Код головного розпорядника коштів</t>
  </si>
  <si>
    <t>у тому числі погашення заборгованості, що утворилася на початок року</t>
  </si>
  <si>
    <t>ВСЬОГО</t>
  </si>
  <si>
    <t>Розподіл видатків міського бюджету</t>
  </si>
  <si>
    <t>Інші культурно-освітні заклади та заходи</t>
  </si>
  <si>
    <t>100201</t>
  </si>
  <si>
    <t>Теплові мережі</t>
  </si>
  <si>
    <t>001</t>
  </si>
  <si>
    <t>Кошти, що передаються із загального фонду бюджету до бюджету розвитку</t>
  </si>
  <si>
    <t>100400</t>
  </si>
  <si>
    <t>Підприємства і організації побутового обслуговування, що входять до комунальної власності</t>
  </si>
  <si>
    <t>Видатки на запобігання та ліквідацію надзвичайних ситуацій та наслідків стихійного лиха</t>
  </si>
  <si>
    <t>Попередження та ліквідація надзвичайних ситуацій та наслідків стихійного лиха</t>
  </si>
  <si>
    <t>Інші видатки</t>
  </si>
  <si>
    <t>Водопровідно-каналізаційне господарство</t>
  </si>
  <si>
    <t>(грн.)</t>
  </si>
  <si>
    <t>Загальний обсяг фінансування будівництва, грн.</t>
  </si>
  <si>
    <t>Всього видатків на завершення будівництва об"єкту на майбутні роки, грн.</t>
  </si>
  <si>
    <t>Проведення виборів народних депутатів Верховної ради Автономної Республіки Крим, міських голів</t>
  </si>
  <si>
    <t>Назва</t>
  </si>
  <si>
    <t>Сума</t>
  </si>
  <si>
    <t>Внутрішнє фінансування</t>
  </si>
  <si>
    <t>На початок періоду</t>
  </si>
  <si>
    <t>На кінець періоду</t>
  </si>
  <si>
    <t>Фінансування за активними операціями</t>
  </si>
  <si>
    <t>Зміни обсягів готівкових коштів</t>
  </si>
  <si>
    <t>А.П.Кропивницька</t>
  </si>
  <si>
    <t>070809</t>
  </si>
  <si>
    <t>Придбання електроплит та водонагрівача для харчоблоку ДНЗ № 7 "Сонечко" м. Коростишів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</si>
  <si>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</si>
  <si>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091108</t>
  </si>
  <si>
    <t>Заходи по реалізації регіональних програм відпочинку і оздоровлення дітей</t>
  </si>
  <si>
    <t>Житлове будівництво та придбання житла військовослужбовцям, учасникам бойових дій в Афганістані та воєнних конфліктів у зарубіжних країнах, членам сімей військовослужбовців, що загинули під час виконання ними службових обов"язків, а також військовослужбовцям звільненим узапас або відставку за станом здоров"я, віком, вислугою років та у зв"язку із скороченням штатів, які перебувають на кватрирному обліку за місцем проживання</t>
  </si>
  <si>
    <t>В т.ч. За рахунок субвенції</t>
  </si>
  <si>
    <t>Профінансовано станом на 18.12.06р.</t>
  </si>
  <si>
    <t>Споживання</t>
  </si>
  <si>
    <t>розвитку</t>
  </si>
  <si>
    <t>Відсоток завершеності будівництва об"єктів на майбутні роки, грн</t>
  </si>
  <si>
    <t>100202</t>
  </si>
  <si>
    <t>Землеустрій</t>
  </si>
  <si>
    <t>у.т.ч. субвенція з Державного бюджету</t>
  </si>
  <si>
    <t>у т.ч.субвенція з Державного бюджету</t>
  </si>
  <si>
    <t>Сільське і лісове господарство, рибне господарство та мисливство</t>
  </si>
  <si>
    <t>у т.ч. субвенція з державного бюджету</t>
  </si>
  <si>
    <r>
      <t>Інші послуги, пов'язані з економічною діяльністю</t>
    </r>
    <r>
      <rPr>
        <sz val="9"/>
        <rFont val="Arial"/>
        <family val="2"/>
      </rPr>
      <t> </t>
    </r>
  </si>
  <si>
    <t>Цільові фонди, утворені Верховною Радою Автономної Республіки Крим, органами місцевого самоврядування і місцевими органами виконавчої влади</t>
  </si>
  <si>
    <t>х</t>
  </si>
  <si>
    <t>Секретар міської ради</t>
  </si>
  <si>
    <t>у т.ч. інша субвенція</t>
  </si>
  <si>
    <t xml:space="preserve">  за тимчасовою класифікацією видатків та кредитування місцевих бюджетів</t>
  </si>
  <si>
    <t>Код тимчасовоії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</si>
  <si>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</si>
  <si>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з них</t>
  </si>
  <si>
    <t xml:space="preserve">оплата праці </t>
  </si>
  <si>
    <t>комунальні послуги та енергоносії</t>
  </si>
  <si>
    <t xml:space="preserve">комунальні послуги та енергоносії </t>
  </si>
  <si>
    <t>Назва головного розпорядника коштів</t>
  </si>
  <si>
    <t>Назва об"єкту відповідно до проектно-кошторисної документації; тощо</t>
  </si>
  <si>
    <t>Разом видатів на поточний рік, грн.</t>
  </si>
  <si>
    <t>Капітальний ремонт прибудинкових територій</t>
  </si>
  <si>
    <t>Поповнення статутного фонду КП "Теплолюкс"</t>
  </si>
  <si>
    <t>Капітальний ремонт водоканалізаційних колодязів</t>
  </si>
  <si>
    <t>Поповнення статутного фонду КП "Теплосервіс"</t>
  </si>
  <si>
    <t xml:space="preserve"> бюджет розвитку</t>
  </si>
  <si>
    <t xml:space="preserve">з них </t>
  </si>
  <si>
    <t>капітальні видатки  за рахунок коштів, що передаються із загального фонду до бюджету розвитку (спеціального фонду)</t>
  </si>
  <si>
    <t xml:space="preserve">Код тимчасовоії класифікації видатків </t>
  </si>
  <si>
    <t>У т. ч. бюджет розвитку</t>
  </si>
  <si>
    <t>2</t>
  </si>
  <si>
    <t>4</t>
  </si>
  <si>
    <t>6</t>
  </si>
  <si>
    <t>200000</t>
  </si>
  <si>
    <t>208000</t>
  </si>
  <si>
    <t>208400</t>
  </si>
  <si>
    <t>600000</t>
  </si>
  <si>
    <t>602000</t>
  </si>
  <si>
    <t>602400</t>
  </si>
  <si>
    <t>Фінансування за рахунок зміни залишків коштів місцевих бюджетів</t>
  </si>
  <si>
    <t>Кошти, що одержані із загального фонду бюджету до бюджету розвитку ( спеціального фонду)</t>
  </si>
  <si>
    <t>Всього за типом кредитора</t>
  </si>
  <si>
    <t>Всього за типом боргового зобов"язання</t>
  </si>
  <si>
    <t>Додаток №  4</t>
  </si>
  <si>
    <t>Надходження від викидів забруднюючих речовин в атмосферне повітря стаціонарними джерелами забруднення </t>
  </si>
  <si>
    <t xml:space="preserve"> міської ради від </t>
  </si>
  <si>
    <t>КФК</t>
  </si>
  <si>
    <t>КТВК</t>
  </si>
  <si>
    <t>ПКД на реконструкцію очисних споруд каналізації м.Коростишева</t>
  </si>
  <si>
    <t>Генеральний план розвитку міста Коростишева</t>
  </si>
  <si>
    <t>Співфінансування на будівництво полігону ТПВ</t>
  </si>
  <si>
    <t>Капітальний ремонт житлового фонду</t>
  </si>
  <si>
    <t>Капітальний ремонт тепло-водо-каналізаційних систем житлових будинків м. Коростишів</t>
  </si>
  <si>
    <t>Капітальний ремонт доріг</t>
  </si>
  <si>
    <t>Капітальний ремонт системи водопостачання по вул. 50 років ВЛКСМ</t>
  </si>
  <si>
    <t xml:space="preserve">Капітальний ремонт засувок на водогінних мережах міста </t>
  </si>
  <si>
    <t>Капітальний ремонт КНС по вул.У.Громової</t>
  </si>
  <si>
    <t>Капітальний ремонт пожежних гідрантів</t>
  </si>
  <si>
    <t>Капітальний ремонт харчоблоку ДНЗ №6"Ластівка"</t>
  </si>
  <si>
    <t>Капітальний ремонт підвального приміщення ДНЗ №7 "Сонечко"</t>
  </si>
  <si>
    <t>Поповнення статутного фонду "Тепломережа"</t>
  </si>
  <si>
    <t>Придбання глибинних насосів для артезіанських свердловин</t>
  </si>
  <si>
    <t>Придбання техніки КП "Комунальник"</t>
  </si>
  <si>
    <t>Придбання техніки КП "Коростишівська комунальна служба"</t>
  </si>
  <si>
    <t>Капітальний ремонт фасадних розводок по вул.Більшовицька 103 в м.Коростишеві</t>
  </si>
  <si>
    <t>Капітальний ремонт тепломереж по вул. Ч.Площа, 4</t>
  </si>
  <si>
    <t>Капітальний ремонт тепломереж по вул. Р. Люксенург</t>
  </si>
  <si>
    <t>Капітальний ремонт даху ДЮКФП</t>
  </si>
  <si>
    <t>Виготовлення ПКД по ремонту даху ДЮКФП</t>
  </si>
  <si>
    <t>Капітальний ремонт клубу с. Теснівки</t>
  </si>
  <si>
    <t>Капітальний ремонт приміщень міської ради</t>
  </si>
  <si>
    <t>Реконструкція ДНЗ № 10</t>
  </si>
  <si>
    <t>до рішення LІI  (розачергової) сесії V скликання</t>
  </si>
  <si>
    <t xml:space="preserve"> міської ради від 07.10.2010р.</t>
  </si>
  <si>
    <t xml:space="preserve"> видатки на які у 2010 році будуть проводитись</t>
  </si>
  <si>
    <t>Капітальні роботи з заміни фасадного газопроводу по вул.. І. Франко, 2б, 2в, 2г, 4 в м.Коростишеві</t>
  </si>
  <si>
    <t>Виготовлення ПКД по заміні фасадних розгалужень газової мережі м. Коростишів</t>
  </si>
  <si>
    <t>Придбання контейнерів для ТПВ</t>
  </si>
  <si>
    <t>Капітальний ремонт навісу автобусної зупинки по вул. Балакіна</t>
  </si>
  <si>
    <t>Капітальний ремонт навісу автобусної зупинки по вул. Гелевея</t>
  </si>
  <si>
    <t>Капітальний ремонт навісу автобусної зупинки по вул. Маяковського</t>
  </si>
  <si>
    <t>ПКД для будівництва газопроводу с. Теснівка та хутір Бобрик</t>
  </si>
  <si>
    <t>Реконструкція мінікотельні в КСЮТ по вул. К.Маркса,44 в м.Коростишів Житомирської обл.</t>
  </si>
  <si>
    <t>Капітальний ремонт зливової каналізації вул.Заводська  м.Коростишів</t>
  </si>
  <si>
    <t>Капітальний ремонт зливової каналізації по вул.Тельмана в м.Коростишеві Житомирської обл.</t>
  </si>
  <si>
    <t>Виготовлення ПКД на капітальний ремонт зливової каналізації вулиць Тельмана, Куйбишева, Заводської, Гастелло, Шелушкова, Некрасова, пров. Рози Люксембург, пров. Тельмана, в м.Коростишеві Житомирської обл.</t>
  </si>
  <si>
    <t>Капітальний  ремонт міських  водогінних мереж по вул. Кірова в м. Коростишеві</t>
  </si>
  <si>
    <t>ПКД на реконструкцію даху ДЮКФП</t>
  </si>
  <si>
    <t>Капітальний ремонт теплових мереж м. Коростишева</t>
  </si>
  <si>
    <t>Капітальний ремонт системи водопостачання та водовідведення по вул. Миру, 5</t>
  </si>
  <si>
    <t>Придбання машини МРД 4</t>
  </si>
  <si>
    <t>Капітальний ремонт системи водопостачання по вул. Р. Люксмбург</t>
  </si>
  <si>
    <t>Оплата за технагляд минулих років по газопостачанню житлових будинків по вул.К. Лібкнехта №8,10,14,16 в м.Коростишеві</t>
  </si>
  <si>
    <t>Оплата за технагляд минулих років по газопостачанню вул.Васильченко в м.Коростишеві</t>
  </si>
  <si>
    <t>Оплата за технагляд минулих років по газопостачанню 19 рембуддільниці в м.Коростишеві</t>
  </si>
  <si>
    <t>Технагляд (капітальні роботи з заміни фасадного газопроводу по вул.. І. Франко, 2б, 2в, 2г, 4 в м.Коростишеві)</t>
  </si>
  <si>
    <t>Придбання альтанки</t>
  </si>
  <si>
    <t>Придбання навісів для автозупинок</t>
  </si>
  <si>
    <t>Капітальний ремонт трактора ДТ - 75</t>
  </si>
  <si>
    <t>Капітальний ремонт гребеня на даху вул. Островського, 10</t>
  </si>
  <si>
    <t>Капітальний ремонт гребеня на даху вул. Шевченка, 15</t>
  </si>
  <si>
    <t>Капітальний ремонт пандуса в житловому будинку по вул. Назаренка, 1-А в м. Коростишеві</t>
  </si>
  <si>
    <t>Капітальний ремонт огорожі на площадці для сміття вул. Більшовицька, 103</t>
  </si>
  <si>
    <t>ПКД на капітальний ремонт вуличного освітлення центральної частини м. Коростишів і міського парку</t>
  </si>
  <si>
    <t>Придбання перила для міського парку</t>
  </si>
  <si>
    <t>Придбання в"їздних воріт на кладовище</t>
  </si>
  <si>
    <t>Придбання дверей в міський туалет</t>
  </si>
  <si>
    <t>Капітальний ремонт інженерних мереж систем водопроводу, каналізації ДНЗ №10 по вул. Леніна в м.Коростишеві</t>
  </si>
  <si>
    <t>Капітальний ремонт теплових інженерних мереж по пров. К. Лібкнехта в м.Коростишів</t>
  </si>
  <si>
    <t>Капітальний ремонт інженерних мереж водопроводу жилого будинку № 5 по вул. Миру в м.Коростишеві</t>
  </si>
  <si>
    <t>Придбання запасних агрегатів до автомобілів ГАЗ 66 та ГАЗ 53</t>
  </si>
  <si>
    <t>Капітальний ремонт квартир житлового будинку по вул. Шевченка, 22 кв. 2</t>
  </si>
  <si>
    <t>Корегування технічної частини робочого проекту "Реконструкція станції знезалізнення на водозаборі № 2 по вул. Потєхіна в м. Коростишеві"</t>
  </si>
  <si>
    <t>Капітальний ремонт гідрогеологічної свердловини № 22 Коростишівського району Житомирської області</t>
  </si>
  <si>
    <t>ПКД Капітальний ремонт гідрогеологічної свердловини № 22 Коростишівського району Житомирської області</t>
  </si>
  <si>
    <t>ПКД на "Капітальний ремонт зливової каналізації по вул. Посяди в м. Коростишеві"</t>
  </si>
  <si>
    <t>ПКД на "Капітальний ремонт зливової каналізації по вул. Комарова в м. Коростишеві"</t>
  </si>
  <si>
    <t>ПКД на "Капітальний ремонт КП "Коростишівський комунальник" в м. Коростишеві"</t>
  </si>
  <si>
    <t>Капітальний ремонт котельні по вул. К.Лібкнехта, 12</t>
  </si>
  <si>
    <t>Капітальний ремонт котельні по вул. Чапаєва, 5-А</t>
  </si>
  <si>
    <t>Придбання насосних агрегатів ЭЦВ 8-25-150</t>
  </si>
  <si>
    <t>Придбання насосного агрегата ЭЦВ 6-10-110</t>
  </si>
  <si>
    <t>Придбання бензогенератора SPG 3000 2.5 кв.</t>
  </si>
  <si>
    <t>Придбання цистерни вакуумної КО-503В 3,75 куб. м.</t>
  </si>
  <si>
    <t>Код типової відомчої класифікації видатків місцевих бюджетів</t>
  </si>
  <si>
    <t>Код тимчасової класифікації видатків та кредитування місцевих бюджетів</t>
  </si>
  <si>
    <t>01</t>
  </si>
  <si>
    <t>150101</t>
  </si>
  <si>
    <t>208100</t>
  </si>
  <si>
    <t>208200</t>
  </si>
  <si>
    <t>602100</t>
  </si>
  <si>
    <t>602200</t>
  </si>
  <si>
    <t>Додаток № 4</t>
  </si>
  <si>
    <t>Додаток №  6</t>
  </si>
  <si>
    <t>Найменування програми</t>
  </si>
  <si>
    <t xml:space="preserve">Найменування програми </t>
  </si>
  <si>
    <t>Коростишівська міська рада</t>
  </si>
  <si>
    <t>Разом видатків</t>
  </si>
  <si>
    <t>Податок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</si>
  <si>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</si>
  <si>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</si>
  <si>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</si>
  <si>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</si>
  <si>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</si>
  <si>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Податок на прибуток підприємств та фінансових установ комунальної власності </t>
  </si>
  <si>
    <t>Збір за першу реєстрацію колісних транспортних засобів (юридичних осіб) </t>
  </si>
  <si>
    <t>Збір за першу реєстрацію колісних транспортних засобів (фізичних осіб) </t>
  </si>
  <si>
    <t>Збір за спеціальне використання лісових ресурсів (крім збору за спеціальне використання лісових ресурсів в частині деревини, заготовленої в порядку рубок головного користування) </t>
  </si>
  <si>
    <t>ПКД на "Капітальний ремонт систем електрообладнання в житлових будинках м. Коростишева (вул. Шевченка, 15, вул. Більшовицька, 103, вул. Більшовицька, 112)</t>
  </si>
  <si>
    <t>Робочий проект капітального ремонту під"їзду до ДНЗ № 8 "Барвінок" в м. Коростишеві</t>
  </si>
  <si>
    <t>Робочий проект капітального ремонту вул. Грибоєдова в м. Коростишеві</t>
  </si>
  <si>
    <t>Капітальний ремонт вул. Грибоєдова в м. Коростишеві</t>
  </si>
  <si>
    <t xml:space="preserve">Експертиза кошторисної документації робочого проекту капітального ремонту систем електропостачання в житлових будинках м. Коростишева (вул. Більшовицька, 57, вул. Більшовицька, 129,  16, вул. Горького, 12а, вул. Дарбіняна,  вул. І.Франка, 2г, пр. Чехова,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</si>
  <si>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</si>
  <si>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</si>
  <si>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</si>
  <si>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</si>
  <si>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Збір за місця для паркування транспортних засобів, сплачений юридичними особами </t>
  </si>
  <si>
    <t xml:space="preserve">Збір за провадження торговельної діяльності (роздрібна торгівля), сплачений фізичними особами  </t>
  </si>
  <si>
    <t>Збір за провадження торговельної діяльності (роздрібна торгівля), сплачений юридичними особами </t>
  </si>
  <si>
    <t>Збір за провадження торговельної діяльності (оптова торгівля), сплачений фізичними особами </t>
  </si>
  <si>
    <t>Збір за провадження торговельної діяльності (ресторанне господарство), сплачений фізичними особами </t>
  </si>
  <si>
    <t>Збір за провадження торговельної діяльності (оптова торгівля), сплачений юридичними особами </t>
  </si>
  <si>
    <t>Збір за провадження торговельної діяльності (ресторанне господарство), сплачений юридичними особами </t>
  </si>
  <si>
    <t>Збір за провадження торговельної діяльності із придбанням пільгового торгового патенту </t>
  </si>
  <si>
    <t>Збір за провадження торговельної діяльності із придбанням короткотермінового торгового патенту </t>
  </si>
  <si>
    <t>Збір за провадження діяльності з надання платних послуг, сплачений юридичними особами </t>
  </si>
  <si>
    <t xml:space="preserve">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t>
  </si>
  <si>
    <t>Збір за здійснення діяльності у сфері розваг, сплачений фізичними особами </t>
  </si>
  <si>
    <t>Єдиний податок з юридичних осіб </t>
  </si>
  <si>
    <t>Єдиний податок з фізичних осіб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</si>
  <si>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</si>
  <si>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Надходження від орендної плати за користування цілісним майновим комплексом та іншим майном, що перебуває в комунальній власності </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</si>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</sst>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 &quot;грн&quot;;\-#,##0\ &quot;грн&quot;"/>
    <numFmt numFmtId="182" formatCode="#,##0\ &quot;грн&quot;;[Red]\-#,##0\ &quot;грн&quot;"/>
    <numFmt numFmtId="183" formatCode="#,##0.00\ &quot;грн&quot;;\-#,##0.00\ &quot;грн&quot;"/>
    <numFmt numFmtId="184" formatCode="#,##0.00\ &quot;грн&quot;;[Red]\-#,##0.00\ &quot;грн&quot;"/>
    <numFmt numFmtId="185" formatCode="_-* #,##0\ &quot;грн&quot;_-;\-* #,##0\ &quot;грн&quot;_-;_-* &quot;-&quot;\ &quot;грн&quot;_-;_-@_-"/>
    <numFmt numFmtId="186" formatCode="_-* #,##0\ _г_р_н_-;\-* #,##0\ _г_р_н_-;_-* &quot;-&quot;\ _г_р_н_-;_-@_-"/>
    <numFmt numFmtId="187" formatCode="_-* #,##0.00\ &quot;грн&quot;_-;\-* #,##0.00\ &quot;грн&quot;_-;_-* &quot;-&quot;??\ &quot;грн&quot;_-;_-@_-"/>
    <numFmt numFmtId="188" formatCode="_-* #,##0.00\ _г_р_н_-;\-* #,##0.00\ _г_р_н_-;_-* &quot;-&quot;??\ _г_р_н_-;_-@_-"/>
    <numFmt numFmtId="189" formatCode="#,##0\ &quot;р.&quot;;\-#,##0\ &quot;р.&quot;"/>
    <numFmt numFmtId="190" formatCode="#,##0\ &quot;р.&quot;;[Red]\-#,##0\ &quot;р.&quot;"/>
    <numFmt numFmtId="191" formatCode="#,##0.00\ &quot;р.&quot;;\-#,##0.00\ &quot;р.&quot;"/>
    <numFmt numFmtId="192" formatCode="#,##0.00\ &quot;р.&quot;;[Red]\-#,##0.00\ &quot;р.&quot;"/>
    <numFmt numFmtId="193" formatCode="_-* #,##0\ &quot;р.&quot;_-;\-* #,##0\ &quot;р.&quot;_-;_-* &quot;-&quot;\ &quot;р.&quot;_-;_-@_-"/>
    <numFmt numFmtId="194" formatCode="_-* #,##0\ _р_._-;\-* #,##0\ _р_._-;_-* &quot;-&quot;\ _р_._-;_-@_-"/>
    <numFmt numFmtId="195" formatCode="_-* #,##0.00\ &quot;р.&quot;_-;\-* #,##0.00\ &quot;р.&quot;_-;_-* &quot;-&quot;??\ &quot;р.&quot;_-;_-@_-"/>
    <numFmt numFmtId="196" formatCode="_-* #,##0.00\ _р_._-;\-* #,##0.00\ _р_._-;_-* &quot;-&quot;??\ _р_._-;_-@_-"/>
    <numFmt numFmtId="197" formatCode="#,##0\ &quot;к.&quot;;\-#,##0\ &quot;к.&quot;"/>
    <numFmt numFmtId="198" formatCode="#,##0\ &quot;к.&quot;;[Red]\-#,##0\ &quot;к.&quot;"/>
    <numFmt numFmtId="199" formatCode="#,##0.00\ &quot;к.&quot;;\-#,##0.00\ &quot;к.&quot;"/>
    <numFmt numFmtId="200" formatCode="#,##0.00\ &quot;к.&quot;;[Red]\-#,##0.00\ &quot;к.&quot;"/>
    <numFmt numFmtId="201" formatCode="_-* #,##0\ &quot;к.&quot;_-;\-* #,##0\ &quot;к.&quot;_-;_-* &quot;-&quot;\ &quot;к.&quot;_-;_-@_-"/>
    <numFmt numFmtId="202" formatCode="_-* #,##0\ _к_._-;\-* #,##0\ _к_._-;_-* &quot;-&quot;\ _к_._-;_-@_-"/>
    <numFmt numFmtId="203" formatCode="_-* #,##0.00\ &quot;к.&quot;_-;\-* #,##0.00\ &quot;к.&quot;_-;_-* &quot;-&quot;??\ &quot;к.&quot;_-;_-@_-"/>
    <numFmt numFmtId="204" formatCode="_-* #,##0.00\ _к_._-;\-* #,##0.00\ _к_._-;_-* &quot;-&quot;??\ _к_._-;_-@_-"/>
    <numFmt numFmtId="205" formatCode="#,##0;[Red]#,##0"/>
    <numFmt numFmtId="206" formatCode="000000"/>
    <numFmt numFmtId="207" formatCode="0.0"/>
    <numFmt numFmtId="208" formatCode="0.00000"/>
    <numFmt numFmtId="209" formatCode="0.000"/>
    <numFmt numFmtId="210" formatCode="#,##0.000"/>
    <numFmt numFmtId="211" formatCode="&quot;Да&quot;;&quot;Да&quot;;&quot;Нет&quot;"/>
    <numFmt numFmtId="212" formatCode="&quot;Истина&quot;;&quot;Истина&quot;;&quot;Ложь&quot;"/>
    <numFmt numFmtId="213" formatCode="&quot;Вкл&quot;;&quot;Вкл&quot;;&quot;Выкл&quot;"/>
    <numFmt numFmtId="214" formatCode="[$€-2]\ ###,000_);[Red]\([$€-2]\ ###,000\)"/>
    <numFmt numFmtId="215" formatCode="[$-FC19]d\ mmmm\ yyyy\ &quot;г.&quot;"/>
  </numFmts>
  <fonts count="31">
    <font>
      <sz val="10"/>
      <name val="Arial Cyr"/>
      <family val="0"/>
    </font>
    <font>
      <b/>
      <sz val="12"/>
      <name val="Arial Cyr"/>
      <family val="2"/>
    </font>
    <font>
      <b/>
      <sz val="10"/>
      <name val="Arial Cyr"/>
      <family val="2"/>
    </font>
    <font>
      <u val="single"/>
      <sz val="7.5"/>
      <color indexed="12"/>
      <name val="Arial Cyr"/>
      <family val="0"/>
    </font>
    <font>
      <b/>
      <sz val="12"/>
      <color indexed="8"/>
      <name val="Arial Cyr"/>
      <family val="2"/>
    </font>
    <font>
      <sz val="10"/>
      <color indexed="8"/>
      <name val="Arial Cyr"/>
      <family val="2"/>
    </font>
    <font>
      <b/>
      <sz val="13"/>
      <color indexed="8"/>
      <name val="Bookman Old Style"/>
      <family val="1"/>
    </font>
    <font>
      <sz val="12"/>
      <color indexed="8"/>
      <name val="Arial Cyr"/>
      <family val="2"/>
    </font>
    <font>
      <u val="single"/>
      <sz val="10"/>
      <color indexed="36"/>
      <name val="Arial Cyr"/>
      <family val="0"/>
    </font>
    <font>
      <sz val="8"/>
      <color indexed="8"/>
      <name val="Arial Cyr"/>
      <family val="2"/>
    </font>
    <font>
      <sz val="8"/>
      <name val="Arial Cyr"/>
      <family val="0"/>
    </font>
    <font>
      <sz val="10"/>
      <name val="Arial"/>
      <family val="2"/>
    </font>
    <font>
      <sz val="9"/>
      <name val="Arial Cyr"/>
      <family val="2"/>
    </font>
    <font>
      <sz val="11"/>
      <name val="Times New Roman"/>
      <family val="1"/>
    </font>
    <font>
      <sz val="11"/>
      <color indexed="8"/>
      <name val="Times New Roman"/>
      <family val="1"/>
    </font>
    <font>
      <b/>
      <sz val="11"/>
      <color indexed="8"/>
      <name val="Times New Roman"/>
      <family val="1"/>
    </font>
    <font>
      <sz val="10"/>
      <color indexed="8"/>
      <name val="Times New Roman"/>
      <family val="1"/>
    </font>
    <font>
      <b/>
      <sz val="10"/>
      <color indexed="8"/>
      <name val="Bookman Old Style"/>
      <family val="1"/>
    </font>
    <font>
      <b/>
      <sz val="11"/>
      <name val="Times New Roman"/>
      <family val="1"/>
    </font>
    <font>
      <sz val="10"/>
      <name val="Times New Roman"/>
      <family val="1"/>
    </font>
    <font>
      <b/>
      <sz val="10"/>
      <name val="Arial"/>
      <family val="2"/>
    </font>
    <font>
      <sz val="9"/>
      <name val="Arial"/>
      <family val="2"/>
    </font>
    <font>
      <b/>
      <sz val="9"/>
      <name val="Arial"/>
      <family val="2"/>
    </font>
    <font>
      <b/>
      <sz val="12"/>
      <name val="Times New Roman"/>
      <family val="1"/>
    </font>
    <font>
      <sz val="12"/>
      <name val="Times New Roman"/>
      <family val="1"/>
    </font>
    <font>
      <sz val="12"/>
      <name val="Arial Cyr"/>
      <family val="2"/>
    </font>
    <font>
      <b/>
      <sz val="10"/>
      <color indexed="8"/>
      <name val="Times New Roman"/>
      <family val="1"/>
    </font>
    <font>
      <b/>
      <i/>
      <sz val="10"/>
      <color indexed="8"/>
      <name val="Times New Roman"/>
      <family val="1"/>
    </font>
    <font>
      <sz val="11"/>
      <name val="Arial Cyr"/>
      <family val="2"/>
    </font>
    <font>
      <sz val="11"/>
      <color indexed="8"/>
      <name val="Arial Cyr"/>
      <family val="0"/>
    </font>
    <font>
      <sz val="10"/>
      <name val="Arial "/>
      <family val="0"/>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53"/>
        <bgColor indexed="64"/>
      </patternFill>
    </fill>
  </fills>
  <borders count="12">
    <border>
      <left/>
      <right/>
      <top/>
      <bottom/>
      <diagonal/>
    </border>
    <border>
      <left style="hair"/>
      <right style="hair"/>
      <top style="hair"/>
      <bottom style="hair"/>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style="hair"/>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04">
    <xf numFmtId="0" fontId="0" fillId="0" borderId="0" xfId="0" applyAlignment="1">
      <alignment/>
    </xf>
    <xf numFmtId="0" fontId="0" fillId="0" borderId="0" xfId="0" applyFont="1" applyAlignment="1">
      <alignment/>
    </xf>
    <xf numFmtId="0" fontId="0"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0" fillId="0" borderId="1" xfId="0" applyFont="1" applyBorder="1" applyAlignment="1">
      <alignment/>
    </xf>
    <xf numFmtId="49" fontId="0" fillId="0" borderId="1" xfId="0" applyNumberFormat="1" applyFont="1" applyBorder="1" applyAlignment="1">
      <alignment horizontal="center" vertical="center" wrapText="1"/>
    </xf>
    <xf numFmtId="0" fontId="0" fillId="0" borderId="1" xfId="0" applyFont="1" applyBorder="1" applyAlignment="1">
      <alignment horizontal="justify"/>
    </xf>
    <xf numFmtId="2" fontId="0" fillId="0" borderId="0" xfId="0" applyNumberFormat="1" applyAlignment="1">
      <alignment/>
    </xf>
    <xf numFmtId="0" fontId="5" fillId="0" borderId="0" xfId="0" applyFont="1" applyAlignment="1">
      <alignment/>
    </xf>
    <xf numFmtId="2" fontId="5" fillId="0" borderId="0" xfId="0" applyNumberFormat="1" applyFont="1" applyAlignment="1">
      <alignment/>
    </xf>
    <xf numFmtId="0" fontId="0" fillId="0" borderId="1" xfId="0" applyFont="1" applyBorder="1" applyAlignment="1">
      <alignment wrapText="1"/>
    </xf>
    <xf numFmtId="0" fontId="2" fillId="0" borderId="1" xfId="0" applyFont="1" applyBorder="1" applyAlignment="1">
      <alignment/>
    </xf>
    <xf numFmtId="0" fontId="2" fillId="0" borderId="0" xfId="0" applyFont="1" applyAlignment="1">
      <alignment/>
    </xf>
    <xf numFmtId="0" fontId="11" fillId="0" borderId="1" xfId="0" applyFont="1" applyBorder="1" applyAlignment="1">
      <alignment/>
    </xf>
    <xf numFmtId="0" fontId="11" fillId="0" borderId="1" xfId="0" applyFont="1" applyBorder="1" applyAlignment="1">
      <alignment wrapText="1"/>
    </xf>
    <xf numFmtId="0" fontId="12" fillId="0" borderId="0" xfId="0" applyFont="1" applyAlignment="1">
      <alignment/>
    </xf>
    <xf numFmtId="0" fontId="0" fillId="0" borderId="1" xfId="0" applyFont="1" applyBorder="1" applyAlignment="1">
      <alignment horizontal="justify" wrapText="1"/>
    </xf>
    <xf numFmtId="0" fontId="14" fillId="0" borderId="0" xfId="0" applyFont="1" applyAlignment="1">
      <alignment/>
    </xf>
    <xf numFmtId="0" fontId="13" fillId="0" borderId="0" xfId="0" applyFont="1" applyAlignment="1">
      <alignment wrapText="1"/>
    </xf>
    <xf numFmtId="0" fontId="15" fillId="0" borderId="0" xfId="0" applyFont="1" applyAlignment="1">
      <alignment horizontal="center"/>
    </xf>
    <xf numFmtId="0" fontId="13" fillId="0" borderId="1" xfId="0" applyFont="1" applyBorder="1" applyAlignment="1">
      <alignment wrapText="1"/>
    </xf>
    <xf numFmtId="0" fontId="15" fillId="0" borderId="0" xfId="0" applyFont="1" applyBorder="1" applyAlignment="1">
      <alignment horizontal="justify"/>
    </xf>
    <xf numFmtId="0" fontId="13" fillId="0" borderId="0" xfId="0" applyFont="1" applyAlignment="1">
      <alignment/>
    </xf>
    <xf numFmtId="0" fontId="17" fillId="0" borderId="0" xfId="0" applyFont="1" applyAlignment="1">
      <alignment horizontal="center"/>
    </xf>
    <xf numFmtId="2" fontId="0" fillId="0" borderId="1" xfId="0" applyNumberFormat="1" applyFont="1" applyBorder="1" applyAlignment="1">
      <alignment horizontal="center" vertical="center" wrapText="1"/>
    </xf>
    <xf numFmtId="2" fontId="5" fillId="0" borderId="0" xfId="0" applyNumberFormat="1" applyFont="1" applyAlignment="1">
      <alignment/>
    </xf>
    <xf numFmtId="2" fontId="6" fillId="0" borderId="0" xfId="0" applyNumberFormat="1" applyFont="1" applyAlignment="1">
      <alignment horizontal="center"/>
    </xf>
    <xf numFmtId="2" fontId="4" fillId="0" borderId="0" xfId="0" applyNumberFormat="1" applyFont="1" applyBorder="1" applyAlignment="1">
      <alignment horizontal="center"/>
    </xf>
    <xf numFmtId="2" fontId="5" fillId="0" borderId="0" xfId="0" applyNumberFormat="1" applyFont="1" applyAlignment="1">
      <alignment horizontal="center"/>
    </xf>
    <xf numFmtId="2" fontId="0" fillId="0" borderId="0" xfId="0" applyNumberFormat="1" applyFont="1" applyAlignment="1">
      <alignment/>
    </xf>
    <xf numFmtId="2" fontId="12" fillId="0" borderId="1" xfId="0" applyNumberFormat="1" applyFont="1" applyBorder="1" applyAlignment="1">
      <alignment horizontal="center" vertical="center" wrapText="1"/>
    </xf>
    <xf numFmtId="2" fontId="0" fillId="0" borderId="1" xfId="0" applyNumberFormat="1" applyFont="1" applyBorder="1" applyAlignment="1">
      <alignment/>
    </xf>
    <xf numFmtId="2" fontId="0" fillId="0" borderId="1" xfId="0" applyNumberFormat="1" applyFont="1" applyBorder="1" applyAlignment="1">
      <alignment vertical="center" wrapText="1"/>
    </xf>
    <xf numFmtId="2" fontId="2" fillId="0" borderId="1" xfId="0" applyNumberFormat="1" applyFont="1" applyBorder="1" applyAlignment="1">
      <alignment horizontal="center"/>
    </xf>
    <xf numFmtId="2" fontId="2" fillId="0" borderId="1" xfId="0" applyNumberFormat="1" applyFont="1" applyBorder="1" applyAlignment="1">
      <alignment horizontal="center"/>
    </xf>
    <xf numFmtId="2" fontId="0" fillId="0" borderId="0" xfId="0" applyNumberFormat="1" applyFont="1" applyAlignment="1">
      <alignment horizontal="center" vertical="center" wrapText="1"/>
    </xf>
    <xf numFmtId="0" fontId="12" fillId="0" borderId="1" xfId="0" applyNumberFormat="1" applyFont="1" applyBorder="1" applyAlignment="1">
      <alignment horizontal="center" vertical="center" wrapText="1"/>
    </xf>
    <xf numFmtId="0" fontId="12" fillId="0" borderId="0" xfId="0" applyNumberFormat="1" applyFont="1" applyAlignment="1">
      <alignment/>
    </xf>
    <xf numFmtId="0" fontId="13" fillId="0" borderId="1" xfId="0" applyFont="1" applyBorder="1" applyAlignment="1">
      <alignment horizontal="center" vertical="center" wrapText="1"/>
    </xf>
    <xf numFmtId="1" fontId="13" fillId="0" borderId="0" xfId="0" applyNumberFormat="1" applyFont="1" applyAlignment="1">
      <alignment/>
    </xf>
    <xf numFmtId="1" fontId="13" fillId="0" borderId="1" xfId="0" applyNumberFormat="1" applyFont="1" applyBorder="1" applyAlignment="1">
      <alignment horizontal="center" vertical="center" wrapText="1"/>
    </xf>
    <xf numFmtId="2" fontId="13" fillId="0" borderId="1" xfId="0" applyNumberFormat="1" applyFont="1" applyBorder="1" applyAlignment="1">
      <alignment horizontal="center" vertical="center" wrapText="1"/>
    </xf>
    <xf numFmtId="2" fontId="13" fillId="0" borderId="1" xfId="0" applyNumberFormat="1" applyFont="1" applyFill="1" applyBorder="1" applyAlignment="1">
      <alignment horizontal="center" vertical="center" wrapText="1"/>
    </xf>
    <xf numFmtId="0" fontId="13" fillId="0" borderId="1" xfId="0" applyFont="1" applyBorder="1" applyAlignment="1">
      <alignment horizontal="center"/>
    </xf>
    <xf numFmtId="2" fontId="18" fillId="0" borderId="1" xfId="0" applyNumberFormat="1" applyFont="1" applyFill="1" applyBorder="1" applyAlignment="1">
      <alignment horizontal="center" vertical="center" wrapText="1"/>
    </xf>
    <xf numFmtId="0" fontId="13" fillId="0" borderId="1" xfId="0" applyFont="1" applyBorder="1" applyAlignment="1">
      <alignment/>
    </xf>
    <xf numFmtId="1" fontId="13" fillId="0" borderId="1" xfId="0" applyNumberFormat="1" applyFont="1" applyBorder="1" applyAlignment="1">
      <alignment/>
    </xf>
    <xf numFmtId="1" fontId="18" fillId="0" borderId="1" xfId="0" applyNumberFormat="1" applyFont="1" applyBorder="1" applyAlignment="1">
      <alignment horizontal="center" vertical="center" wrapText="1"/>
    </xf>
    <xf numFmtId="2" fontId="18" fillId="0" borderId="1" xfId="0" applyNumberFormat="1" applyFont="1" applyBorder="1" applyAlignment="1">
      <alignment horizontal="center" vertical="center" wrapText="1"/>
    </xf>
    <xf numFmtId="0" fontId="18" fillId="0" borderId="0" xfId="0" applyFont="1" applyAlignment="1">
      <alignment/>
    </xf>
    <xf numFmtId="1" fontId="13" fillId="0" borderId="0" xfId="0" applyNumberFormat="1" applyFont="1" applyAlignment="1">
      <alignment horizontal="center" vertical="center" wrapText="1"/>
    </xf>
    <xf numFmtId="0" fontId="13" fillId="0" borderId="0" xfId="0" applyFont="1" applyAlignment="1">
      <alignment horizontal="center" vertical="center" wrapText="1"/>
    </xf>
    <xf numFmtId="2" fontId="13" fillId="0" borderId="0" xfId="0" applyNumberFormat="1" applyFont="1" applyAlignment="1">
      <alignment horizontal="center" vertical="center" wrapText="1"/>
    </xf>
    <xf numFmtId="0" fontId="10" fillId="0" borderId="0" xfId="0" applyFont="1" applyAlignment="1">
      <alignment/>
    </xf>
    <xf numFmtId="0" fontId="10" fillId="0" borderId="0" xfId="0" applyFont="1" applyAlignment="1">
      <alignment/>
    </xf>
    <xf numFmtId="49"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horizontal="justify"/>
    </xf>
    <xf numFmtId="0" fontId="2" fillId="0" borderId="1" xfId="0" applyFont="1" applyBorder="1" applyAlignment="1">
      <alignment horizontal="center" vertical="center" wrapText="1"/>
    </xf>
    <xf numFmtId="0" fontId="13" fillId="0" borderId="0" xfId="0" applyFont="1" applyAlignment="1">
      <alignment horizontal="center"/>
    </xf>
    <xf numFmtId="0" fontId="13" fillId="0" borderId="1" xfId="0" applyFont="1" applyFill="1" applyBorder="1" applyAlignment="1">
      <alignment/>
    </xf>
    <xf numFmtId="0" fontId="13" fillId="0" borderId="1" xfId="0" applyFont="1" applyFill="1" applyBorder="1" applyAlignment="1">
      <alignment wrapText="1"/>
    </xf>
    <xf numFmtId="1" fontId="13" fillId="0" borderId="1" xfId="0" applyNumberFormat="1" applyFont="1" applyFill="1" applyBorder="1" applyAlignment="1">
      <alignment horizontal="center" vertical="center" wrapText="1"/>
    </xf>
    <xf numFmtId="0" fontId="13" fillId="0" borderId="0" xfId="0" applyFont="1" applyFill="1" applyAlignment="1">
      <alignment/>
    </xf>
    <xf numFmtId="0" fontId="20" fillId="0" borderId="1" xfId="0" applyFont="1" applyBorder="1" applyAlignment="1">
      <alignment/>
    </xf>
    <xf numFmtId="0" fontId="11" fillId="0" borderId="1" xfId="0" applyFont="1" applyBorder="1" applyAlignment="1">
      <alignment horizontal="justify"/>
    </xf>
    <xf numFmtId="0" fontId="2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0" fillId="0" borderId="0" xfId="0" applyNumberFormat="1" applyFont="1" applyAlignment="1">
      <alignment/>
    </xf>
    <xf numFmtId="2" fontId="13" fillId="0" borderId="0" xfId="0" applyNumberFormat="1" applyFont="1" applyAlignment="1">
      <alignment horizontal="center"/>
    </xf>
    <xf numFmtId="0" fontId="0" fillId="0" borderId="1" xfId="0" applyFont="1" applyBorder="1" applyAlignment="1">
      <alignment horizontal="justify" wrapText="1"/>
    </xf>
    <xf numFmtId="0" fontId="22" fillId="0" borderId="1" xfId="0" applyFont="1" applyBorder="1" applyAlignment="1">
      <alignment wrapText="1"/>
    </xf>
    <xf numFmtId="0" fontId="0" fillId="0" borderId="1" xfId="0" applyFont="1" applyBorder="1" applyAlignment="1">
      <alignment wrapText="1"/>
    </xf>
    <xf numFmtId="49" fontId="13" fillId="0" borderId="0" xfId="0" applyNumberFormat="1" applyFont="1" applyAlignment="1">
      <alignment/>
    </xf>
    <xf numFmtId="2" fontId="13" fillId="0" borderId="0" xfId="0" applyNumberFormat="1" applyFont="1" applyAlignment="1">
      <alignment/>
    </xf>
    <xf numFmtId="49" fontId="0" fillId="0" borderId="1" xfId="0" applyNumberFormat="1" applyFont="1" applyBorder="1" applyAlignment="1">
      <alignment horizontal="center"/>
    </xf>
    <xf numFmtId="0" fontId="0" fillId="0" borderId="1" xfId="0" applyFont="1" applyBorder="1" applyAlignment="1">
      <alignment horizontal="center"/>
    </xf>
    <xf numFmtId="0" fontId="23" fillId="0" borderId="1" xfId="0" applyFont="1" applyBorder="1" applyAlignment="1">
      <alignment horizontal="center" vertical="center" wrapText="1"/>
    </xf>
    <xf numFmtId="49" fontId="23" fillId="0" borderId="1" xfId="0" applyNumberFormat="1" applyFont="1" applyBorder="1" applyAlignment="1">
      <alignment horizontal="center" vertical="center" wrapText="1"/>
    </xf>
    <xf numFmtId="2" fontId="23" fillId="0" borderId="1" xfId="0" applyNumberFormat="1" applyFont="1" applyBorder="1" applyAlignment="1">
      <alignment horizontal="center"/>
    </xf>
    <xf numFmtId="2" fontId="23" fillId="0" borderId="1" xfId="0" applyNumberFormat="1" applyFont="1" applyFill="1" applyBorder="1" applyAlignment="1">
      <alignment horizontal="center" vertical="center" wrapText="1"/>
    </xf>
    <xf numFmtId="0" fontId="23" fillId="0" borderId="0" xfId="0" applyFont="1" applyAlignment="1">
      <alignment/>
    </xf>
    <xf numFmtId="0" fontId="19" fillId="0" borderId="0" xfId="0" applyFont="1" applyAlignment="1">
      <alignment/>
    </xf>
    <xf numFmtId="49" fontId="0" fillId="0" borderId="1" xfId="0" applyNumberFormat="1" applyFont="1" applyFill="1" applyBorder="1" applyAlignment="1">
      <alignment horizontal="center"/>
    </xf>
    <xf numFmtId="0" fontId="11" fillId="0" borderId="1" xfId="0" applyNumberFormat="1" applyFont="1" applyBorder="1" applyAlignment="1">
      <alignment wrapText="1"/>
    </xf>
    <xf numFmtId="0" fontId="18" fillId="0" borderId="1" xfId="0" applyFont="1" applyBorder="1" applyAlignment="1">
      <alignment horizontal="center"/>
    </xf>
    <xf numFmtId="0" fontId="13" fillId="2" borderId="1" xfId="0" applyFont="1" applyFill="1" applyBorder="1" applyAlignment="1">
      <alignment horizontal="center"/>
    </xf>
    <xf numFmtId="0" fontId="13" fillId="2" borderId="1" xfId="0" applyFont="1" applyFill="1" applyBorder="1" applyAlignment="1">
      <alignment horizontal="left" wrapText="1"/>
    </xf>
    <xf numFmtId="2" fontId="13" fillId="2" borderId="1" xfId="0" applyNumberFormat="1" applyFont="1" applyFill="1" applyBorder="1" applyAlignment="1">
      <alignment horizontal="center" vertical="center" wrapText="1"/>
    </xf>
    <xf numFmtId="9" fontId="13" fillId="2" borderId="1" xfId="0" applyNumberFormat="1" applyFont="1" applyFill="1" applyBorder="1" applyAlignment="1">
      <alignment horizontal="center" vertical="center" wrapText="1"/>
    </xf>
    <xf numFmtId="0" fontId="13" fillId="2" borderId="1" xfId="0" applyFont="1" applyFill="1" applyBorder="1" applyAlignment="1">
      <alignment wrapText="1"/>
    </xf>
    <xf numFmtId="0" fontId="13" fillId="2" borderId="1" xfId="0" applyFont="1" applyFill="1" applyBorder="1" applyAlignment="1">
      <alignment horizontal="center" vertical="center" wrapText="1"/>
    </xf>
    <xf numFmtId="49" fontId="0" fillId="2" borderId="1" xfId="0" applyNumberFormat="1" applyFont="1" applyFill="1" applyBorder="1" applyAlignment="1">
      <alignment horizontal="center"/>
    </xf>
    <xf numFmtId="1" fontId="13" fillId="2" borderId="1" xfId="0" applyNumberFormat="1" applyFont="1" applyFill="1" applyBorder="1" applyAlignment="1">
      <alignment horizontal="center" vertical="center" wrapText="1"/>
    </xf>
    <xf numFmtId="0" fontId="13" fillId="2" borderId="0" xfId="0" applyFont="1" applyFill="1" applyAlignment="1">
      <alignment/>
    </xf>
    <xf numFmtId="0" fontId="13" fillId="2" borderId="1" xfId="0" applyFont="1" applyFill="1" applyBorder="1" applyAlignment="1">
      <alignment/>
    </xf>
    <xf numFmtId="1" fontId="24" fillId="0" borderId="0" xfId="0" applyNumberFormat="1" applyFont="1" applyAlignment="1">
      <alignment/>
    </xf>
    <xf numFmtId="2" fontId="25" fillId="0" borderId="0" xfId="0" applyNumberFormat="1" applyFont="1" applyAlignment="1">
      <alignment/>
    </xf>
    <xf numFmtId="0" fontId="12" fillId="0" borderId="2" xfId="0" applyFont="1" applyBorder="1" applyAlignment="1">
      <alignment horizontal="center" vertical="center" wrapText="1"/>
    </xf>
    <xf numFmtId="0" fontId="27" fillId="2" borderId="1" xfId="0" applyFont="1" applyFill="1" applyBorder="1" applyAlignment="1">
      <alignment/>
    </xf>
    <xf numFmtId="2" fontId="26" fillId="2" borderId="1" xfId="0" applyNumberFormat="1" applyFont="1" applyFill="1" applyBorder="1" applyAlignment="1">
      <alignment horizontal="center" vertical="center"/>
    </xf>
    <xf numFmtId="2" fontId="26" fillId="2" borderId="1" xfId="0" applyNumberFormat="1" applyFont="1" applyFill="1" applyBorder="1" applyAlignment="1">
      <alignment horizontal="center" vertical="center" wrapText="1"/>
    </xf>
    <xf numFmtId="2" fontId="16" fillId="2" borderId="1" xfId="0" applyNumberFormat="1" applyFont="1" applyFill="1" applyBorder="1" applyAlignment="1">
      <alignment horizontal="center" vertical="center" wrapText="1"/>
    </xf>
    <xf numFmtId="2" fontId="16" fillId="0" borderId="1" xfId="0" applyNumberFormat="1" applyFont="1" applyBorder="1" applyAlignment="1">
      <alignment horizontal="center" vertical="center" wrapText="1"/>
    </xf>
    <xf numFmtId="0" fontId="5" fillId="0" borderId="0" xfId="0" applyFont="1" applyAlignment="1">
      <alignment horizontal="center"/>
    </xf>
    <xf numFmtId="0" fontId="5" fillId="0" borderId="0" xfId="0" applyFont="1" applyBorder="1" applyAlignment="1">
      <alignment horizontal="center"/>
    </xf>
    <xf numFmtId="0" fontId="0" fillId="0" borderId="0" xfId="0" applyFont="1" applyAlignment="1">
      <alignment horizontal="center"/>
    </xf>
    <xf numFmtId="2" fontId="12" fillId="0" borderId="3" xfId="0" applyNumberFormat="1" applyFont="1" applyBorder="1" applyAlignment="1">
      <alignment vertical="center" wrapText="1"/>
    </xf>
    <xf numFmtId="2" fontId="12" fillId="0" borderId="2" xfId="0" applyNumberFormat="1" applyFont="1" applyBorder="1" applyAlignment="1">
      <alignment vertical="center" wrapText="1"/>
    </xf>
    <xf numFmtId="2" fontId="12" fillId="0" borderId="4" xfId="0" applyNumberFormat="1" applyFont="1" applyBorder="1" applyAlignment="1">
      <alignment vertical="center" wrapText="1"/>
    </xf>
    <xf numFmtId="0" fontId="12" fillId="0" borderId="2" xfId="0" applyFont="1" applyBorder="1" applyAlignment="1">
      <alignment vertical="center" wrapText="1"/>
    </xf>
    <xf numFmtId="0" fontId="13" fillId="0" borderId="1" xfId="0" applyFont="1" applyBorder="1" applyAlignment="1">
      <alignment vertical="center" wrapText="1"/>
    </xf>
    <xf numFmtId="2" fontId="9" fillId="0" borderId="1" xfId="0" applyNumberFormat="1" applyFont="1" applyBorder="1" applyAlignment="1">
      <alignment horizontal="center" vertical="center" wrapText="1"/>
    </xf>
    <xf numFmtId="0" fontId="16" fillId="0" borderId="1" xfId="0" applyNumberFormat="1" applyFont="1" applyBorder="1" applyAlignment="1">
      <alignment horizontal="center"/>
    </xf>
    <xf numFmtId="0" fontId="5" fillId="0" borderId="1" xfId="0" applyNumberFormat="1" applyFont="1" applyBorder="1" applyAlignment="1">
      <alignment horizontal="center"/>
    </xf>
    <xf numFmtId="0" fontId="13" fillId="0" borderId="0" xfId="0" applyFont="1" applyBorder="1" applyAlignment="1">
      <alignment horizontal="center" vertical="center" wrapText="1"/>
    </xf>
    <xf numFmtId="0" fontId="13" fillId="2" borderId="1" xfId="0" applyFont="1" applyFill="1" applyBorder="1" applyAlignment="1">
      <alignment horizontal="left" vertical="center" wrapText="1"/>
    </xf>
    <xf numFmtId="2" fontId="13" fillId="2" borderId="1" xfId="0" applyNumberFormat="1" applyFont="1" applyFill="1" applyBorder="1" applyAlignment="1">
      <alignment horizontal="center"/>
    </xf>
    <xf numFmtId="2" fontId="13" fillId="2" borderId="1" xfId="0" applyNumberFormat="1" applyFont="1" applyFill="1" applyBorder="1" applyAlignment="1">
      <alignment horizontal="left" wrapText="1"/>
    </xf>
    <xf numFmtId="0" fontId="13" fillId="0" borderId="0" xfId="0" applyFont="1" applyBorder="1" applyAlignment="1">
      <alignment/>
    </xf>
    <xf numFmtId="0" fontId="13" fillId="0" borderId="0" xfId="0" applyFont="1" applyBorder="1" applyAlignment="1">
      <alignment horizontal="center"/>
    </xf>
    <xf numFmtId="0" fontId="13" fillId="0" borderId="0" xfId="0" applyFont="1" applyBorder="1" applyAlignment="1">
      <alignment wrapText="1"/>
    </xf>
    <xf numFmtId="2" fontId="13" fillId="0" borderId="0" xfId="0" applyNumberFormat="1" applyFont="1" applyBorder="1" applyAlignment="1">
      <alignment horizontal="center"/>
    </xf>
    <xf numFmtId="0" fontId="0" fillId="0" borderId="0" xfId="0" applyBorder="1" applyAlignment="1">
      <alignment/>
    </xf>
    <xf numFmtId="2" fontId="5" fillId="0" borderId="0" xfId="0" applyNumberFormat="1" applyFont="1" applyBorder="1" applyAlignment="1">
      <alignment/>
    </xf>
    <xf numFmtId="0" fontId="18" fillId="0" borderId="0" xfId="0" applyFont="1" applyBorder="1" applyAlignment="1">
      <alignment horizontal="center"/>
    </xf>
    <xf numFmtId="1" fontId="13" fillId="0" borderId="0" xfId="0" applyNumberFormat="1" applyFont="1" applyBorder="1" applyAlignment="1">
      <alignment/>
    </xf>
    <xf numFmtId="2" fontId="13" fillId="0" borderId="0" xfId="0" applyNumberFormat="1" applyFont="1" applyBorder="1" applyAlignment="1">
      <alignment horizontal="center" vertical="center" wrapText="1"/>
    </xf>
    <xf numFmtId="0" fontId="23" fillId="0" borderId="0" xfId="0" applyFont="1" applyBorder="1" applyAlignment="1">
      <alignment horizontal="center" vertical="center" wrapText="1"/>
    </xf>
    <xf numFmtId="2" fontId="23" fillId="0" borderId="0" xfId="0" applyNumberFormat="1" applyFont="1" applyBorder="1" applyAlignment="1">
      <alignment horizontal="center"/>
    </xf>
    <xf numFmtId="49" fontId="0" fillId="2" borderId="0" xfId="0" applyNumberFormat="1" applyFont="1" applyFill="1" applyBorder="1" applyAlignment="1">
      <alignment horizontal="center"/>
    </xf>
    <xf numFmtId="0" fontId="13" fillId="2" borderId="0" xfId="0" applyFont="1" applyFill="1" applyBorder="1" applyAlignment="1">
      <alignment horizontal="center" vertical="center" wrapText="1"/>
    </xf>
    <xf numFmtId="2" fontId="13" fillId="2" borderId="0" xfId="0" applyNumberFormat="1" applyFont="1" applyFill="1" applyBorder="1" applyAlignment="1">
      <alignment horizontal="center" vertical="center" wrapText="1"/>
    </xf>
    <xf numFmtId="1" fontId="13" fillId="2" borderId="0" xfId="0" applyNumberFormat="1" applyFont="1" applyFill="1" applyBorder="1" applyAlignment="1">
      <alignment horizontal="center" vertical="center" wrapText="1"/>
    </xf>
    <xf numFmtId="0" fontId="13" fillId="2" borderId="0" xfId="0" applyFont="1" applyFill="1" applyBorder="1" applyAlignment="1">
      <alignment horizontal="center"/>
    </xf>
    <xf numFmtId="0" fontId="13" fillId="2" borderId="0" xfId="0" applyFont="1" applyFill="1" applyBorder="1" applyAlignment="1">
      <alignment wrapText="1"/>
    </xf>
    <xf numFmtId="0" fontId="13" fillId="2" borderId="0" xfId="0" applyFont="1" applyFill="1" applyBorder="1" applyAlignment="1">
      <alignment/>
    </xf>
    <xf numFmtId="0" fontId="13" fillId="2" borderId="0" xfId="0" applyFont="1" applyFill="1" applyBorder="1" applyAlignment="1">
      <alignment horizontal="left" wrapText="1"/>
    </xf>
    <xf numFmtId="0" fontId="13" fillId="2" borderId="0" xfId="0" applyFont="1" applyFill="1" applyBorder="1" applyAlignment="1">
      <alignment horizontal="center" wrapText="1"/>
    </xf>
    <xf numFmtId="49" fontId="0" fillId="0" borderId="0" xfId="0" applyNumberFormat="1" applyFont="1" applyFill="1" applyBorder="1" applyAlignment="1">
      <alignment horizontal="center"/>
    </xf>
    <xf numFmtId="0" fontId="13" fillId="0" borderId="0" xfId="0" applyFont="1" applyFill="1" applyBorder="1" applyAlignment="1">
      <alignment wrapText="1"/>
    </xf>
    <xf numFmtId="1" fontId="13" fillId="0" borderId="0" xfId="0" applyNumberFormat="1" applyFont="1" applyBorder="1" applyAlignment="1">
      <alignment horizontal="center" vertical="center" wrapText="1"/>
    </xf>
    <xf numFmtId="1" fontId="13" fillId="0" borderId="0" xfId="0" applyNumberFormat="1" applyFont="1" applyFill="1" applyBorder="1" applyAlignment="1">
      <alignment horizontal="center" vertical="center" wrapText="1"/>
    </xf>
    <xf numFmtId="49" fontId="0" fillId="0" borderId="0" xfId="0" applyNumberFormat="1" applyFont="1" applyBorder="1" applyAlignment="1">
      <alignment horizontal="center"/>
    </xf>
    <xf numFmtId="0" fontId="13" fillId="0" borderId="0" xfId="0" applyFont="1" applyBorder="1" applyAlignment="1">
      <alignment horizontal="left" wrapText="1"/>
    </xf>
    <xf numFmtId="49" fontId="13" fillId="0" borderId="0" xfId="0" applyNumberFormat="1" applyFont="1" applyBorder="1" applyAlignment="1">
      <alignment horizontal="center"/>
    </xf>
    <xf numFmtId="2" fontId="18" fillId="0" borderId="0" xfId="0" applyNumberFormat="1" applyFont="1" applyBorder="1" applyAlignment="1">
      <alignment horizontal="center"/>
    </xf>
    <xf numFmtId="1" fontId="18" fillId="0" borderId="0" xfId="0" applyNumberFormat="1" applyFont="1" applyBorder="1" applyAlignment="1">
      <alignment horizontal="center" vertical="center" wrapText="1"/>
    </xf>
    <xf numFmtId="2" fontId="18" fillId="0" borderId="0" xfId="0" applyNumberFormat="1" applyFont="1" applyBorder="1" applyAlignment="1">
      <alignment horizontal="center" vertical="center" wrapText="1"/>
    </xf>
    <xf numFmtId="2" fontId="25" fillId="0" borderId="0" xfId="0" applyNumberFormat="1" applyFont="1" applyBorder="1" applyAlignment="1">
      <alignment/>
    </xf>
    <xf numFmtId="0" fontId="19" fillId="0" borderId="0" xfId="0" applyFont="1" applyBorder="1" applyAlignment="1">
      <alignment wrapText="1"/>
    </xf>
    <xf numFmtId="1" fontId="24" fillId="0" borderId="0" xfId="0" applyNumberFormat="1" applyFont="1" applyBorder="1" applyAlignment="1">
      <alignment/>
    </xf>
    <xf numFmtId="0" fontId="19" fillId="0" borderId="0" xfId="0" applyFont="1" applyBorder="1" applyAlignment="1">
      <alignment/>
    </xf>
    <xf numFmtId="2" fontId="19" fillId="0" borderId="0" xfId="0" applyNumberFormat="1" applyFont="1" applyBorder="1" applyAlignment="1">
      <alignment horizontal="center"/>
    </xf>
    <xf numFmtId="0" fontId="18" fillId="0" borderId="0" xfId="0" applyFont="1" applyBorder="1" applyAlignment="1">
      <alignment/>
    </xf>
    <xf numFmtId="1" fontId="13" fillId="0" borderId="1" xfId="0" applyNumberFormat="1" applyFont="1" applyBorder="1" applyAlignment="1">
      <alignment vertical="center" wrapText="1"/>
    </xf>
    <xf numFmtId="49" fontId="2" fillId="2" borderId="1" xfId="0" applyNumberFormat="1" applyFont="1" applyFill="1" applyBorder="1" applyAlignment="1">
      <alignment horizontal="center"/>
    </xf>
    <xf numFmtId="0" fontId="18" fillId="2" borderId="1" xfId="0" applyFont="1" applyFill="1" applyBorder="1" applyAlignment="1">
      <alignment horizontal="left" vertical="center" wrapText="1"/>
    </xf>
    <xf numFmtId="2" fontId="18" fillId="2" borderId="1" xfId="0" applyNumberFormat="1" applyFont="1" applyFill="1" applyBorder="1" applyAlignment="1">
      <alignment horizontal="center"/>
    </xf>
    <xf numFmtId="2" fontId="18"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shrinkToFit="1"/>
    </xf>
    <xf numFmtId="1" fontId="23" fillId="0" borderId="1" xfId="0" applyNumberFormat="1" applyFont="1" applyBorder="1" applyAlignment="1">
      <alignment horizontal="center" vertical="center" wrapText="1"/>
    </xf>
    <xf numFmtId="0" fontId="24" fillId="0" borderId="0" xfId="0" applyFont="1" applyAlignment="1">
      <alignment/>
    </xf>
    <xf numFmtId="49" fontId="0" fillId="3" borderId="1" xfId="0" applyNumberFormat="1" applyFont="1" applyFill="1" applyBorder="1" applyAlignment="1">
      <alignment horizontal="center"/>
    </xf>
    <xf numFmtId="2" fontId="13" fillId="3" borderId="1" xfId="0" applyNumberFormat="1" applyFont="1" applyFill="1" applyBorder="1" applyAlignment="1">
      <alignment horizontal="center" vertical="center" wrapText="1"/>
    </xf>
    <xf numFmtId="1" fontId="13" fillId="3" borderId="1" xfId="0" applyNumberFormat="1" applyFont="1" applyFill="1" applyBorder="1" applyAlignment="1">
      <alignment horizontal="center" vertical="center" wrapText="1"/>
    </xf>
    <xf numFmtId="0" fontId="13" fillId="3" borderId="0" xfId="0" applyFont="1" applyFill="1" applyAlignment="1">
      <alignment/>
    </xf>
    <xf numFmtId="0" fontId="24" fillId="0" borderId="0" xfId="0" applyFont="1" applyAlignment="1">
      <alignment horizontal="center"/>
    </xf>
    <xf numFmtId="0" fontId="24" fillId="0" borderId="1" xfId="0" applyFont="1" applyBorder="1" applyAlignment="1">
      <alignment horizontal="center"/>
    </xf>
    <xf numFmtId="0" fontId="23" fillId="0" borderId="1" xfId="0" applyFont="1" applyBorder="1" applyAlignment="1">
      <alignment horizontal="left"/>
    </xf>
    <xf numFmtId="0" fontId="24" fillId="0" borderId="0" xfId="0" applyFont="1" applyAlignment="1">
      <alignment wrapText="1"/>
    </xf>
    <xf numFmtId="2" fontId="24" fillId="0" borderId="0" xfId="0" applyNumberFormat="1" applyFont="1" applyAlignment="1">
      <alignment horizontal="center"/>
    </xf>
    <xf numFmtId="0" fontId="24" fillId="0" borderId="1" xfId="0" applyFont="1" applyBorder="1" applyAlignment="1">
      <alignment horizontal="center" vertical="center" wrapText="1"/>
    </xf>
    <xf numFmtId="2" fontId="24" fillId="0" borderId="3" xfId="0" applyNumberFormat="1" applyFont="1" applyBorder="1" applyAlignment="1">
      <alignment vertical="center" wrapText="1"/>
    </xf>
    <xf numFmtId="0" fontId="24" fillId="0" borderId="2" xfId="0" applyFont="1" applyBorder="1" applyAlignment="1">
      <alignment vertical="center" wrapText="1"/>
    </xf>
    <xf numFmtId="1" fontId="24" fillId="0" borderId="2" xfId="0" applyNumberFormat="1" applyFont="1" applyBorder="1" applyAlignment="1">
      <alignment vertical="center" wrapText="1"/>
    </xf>
    <xf numFmtId="2" fontId="24" fillId="0" borderId="2" xfId="0" applyNumberFormat="1" applyFont="1" applyBorder="1" applyAlignment="1">
      <alignment vertical="center" wrapText="1"/>
    </xf>
    <xf numFmtId="1" fontId="24" fillId="0" borderId="1" xfId="0" applyNumberFormat="1" applyFont="1" applyBorder="1" applyAlignment="1">
      <alignment horizontal="center" vertical="center" wrapText="1"/>
    </xf>
    <xf numFmtId="2" fontId="24" fillId="0" borderId="1" xfId="0" applyNumberFormat="1" applyFont="1" applyBorder="1" applyAlignment="1">
      <alignment horizontal="center" vertical="center" wrapText="1"/>
    </xf>
    <xf numFmtId="49" fontId="25" fillId="3" borderId="1" xfId="0" applyNumberFormat="1" applyFont="1" applyFill="1" applyBorder="1" applyAlignment="1">
      <alignment horizontal="center"/>
    </xf>
    <xf numFmtId="49" fontId="24" fillId="2" borderId="1" xfId="0" applyNumberFormat="1" applyFont="1" applyFill="1" applyBorder="1" applyAlignment="1">
      <alignment horizontal="center" vertical="center" wrapText="1"/>
    </xf>
    <xf numFmtId="0" fontId="24" fillId="2" borderId="1" xfId="0" applyFont="1" applyFill="1" applyBorder="1" applyAlignment="1">
      <alignment horizontal="left" wrapText="1"/>
    </xf>
    <xf numFmtId="2" fontId="24" fillId="2" borderId="1" xfId="0" applyNumberFormat="1" applyFont="1" applyFill="1" applyBorder="1" applyAlignment="1">
      <alignment horizontal="center" vertical="center" wrapText="1"/>
    </xf>
    <xf numFmtId="1" fontId="24" fillId="3"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1" xfId="0" applyFont="1" applyFill="1" applyBorder="1" applyAlignment="1">
      <alignment horizontal="center"/>
    </xf>
    <xf numFmtId="0" fontId="24" fillId="2" borderId="1" xfId="0" applyFont="1" applyFill="1" applyBorder="1" applyAlignment="1">
      <alignment wrapText="1"/>
    </xf>
    <xf numFmtId="9" fontId="24" fillId="2" borderId="1" xfId="0" applyNumberFormat="1" applyFont="1" applyFill="1" applyBorder="1" applyAlignment="1">
      <alignment horizontal="center" vertical="center" wrapText="1"/>
    </xf>
    <xf numFmtId="1" fontId="24" fillId="2" borderId="1" xfId="0" applyNumberFormat="1" applyFont="1" applyFill="1" applyBorder="1" applyAlignment="1">
      <alignment horizontal="center" vertical="center" wrapText="1"/>
    </xf>
    <xf numFmtId="49" fontId="25" fillId="2" borderId="1" xfId="0" applyNumberFormat="1" applyFont="1" applyFill="1" applyBorder="1" applyAlignment="1">
      <alignment horizontal="center"/>
    </xf>
    <xf numFmtId="0" fontId="24" fillId="2" borderId="1" xfId="0" applyFont="1" applyFill="1" applyBorder="1" applyAlignment="1">
      <alignment/>
    </xf>
    <xf numFmtId="49" fontId="25" fillId="0" borderId="1" xfId="0" applyNumberFormat="1" applyFont="1" applyFill="1" applyBorder="1" applyAlignment="1">
      <alignment horizontal="center"/>
    </xf>
    <xf numFmtId="1" fontId="24" fillId="0" borderId="1" xfId="0" applyNumberFormat="1" applyFont="1" applyFill="1" applyBorder="1" applyAlignment="1">
      <alignment horizontal="center" vertical="center" wrapText="1"/>
    </xf>
    <xf numFmtId="49" fontId="25" fillId="0" borderId="1" xfId="0" applyNumberFormat="1" applyFont="1" applyBorder="1" applyAlignment="1">
      <alignment horizontal="center"/>
    </xf>
    <xf numFmtId="0" fontId="24" fillId="0" borderId="1" xfId="0" applyFont="1" applyFill="1" applyBorder="1" applyAlignment="1">
      <alignment wrapText="1"/>
    </xf>
    <xf numFmtId="0" fontId="24" fillId="0" borderId="1" xfId="0" applyFont="1" applyBorder="1" applyAlignment="1">
      <alignment wrapText="1"/>
    </xf>
    <xf numFmtId="1" fontId="24" fillId="0" borderId="1" xfId="0" applyNumberFormat="1" applyFont="1" applyBorder="1" applyAlignment="1">
      <alignment/>
    </xf>
    <xf numFmtId="2" fontId="23" fillId="0" borderId="1" xfId="0" applyNumberFormat="1" applyFont="1" applyBorder="1" applyAlignment="1">
      <alignment horizontal="center" vertical="center" wrapText="1"/>
    </xf>
    <xf numFmtId="1" fontId="24" fillId="0" borderId="0" xfId="0" applyNumberFormat="1" applyFont="1" applyAlignment="1">
      <alignment horizontal="center" vertical="center" wrapText="1"/>
    </xf>
    <xf numFmtId="0" fontId="24" fillId="0" borderId="0" xfId="0" applyFont="1" applyAlignment="1">
      <alignment horizontal="center" vertical="center" wrapText="1"/>
    </xf>
    <xf numFmtId="2" fontId="24" fillId="0" borderId="0" xfId="0" applyNumberFormat="1" applyFont="1" applyAlignment="1">
      <alignment horizontal="center" vertical="center" wrapText="1"/>
    </xf>
    <xf numFmtId="2" fontId="7" fillId="0" borderId="0" xfId="0" applyNumberFormat="1" applyFont="1" applyAlignment="1">
      <alignment/>
    </xf>
    <xf numFmtId="0" fontId="25" fillId="0" borderId="1" xfId="0" applyFont="1" applyBorder="1" applyAlignment="1">
      <alignment horizontal="center"/>
    </xf>
    <xf numFmtId="0" fontId="24" fillId="0" borderId="1" xfId="0" applyFont="1" applyBorder="1" applyAlignment="1">
      <alignment/>
    </xf>
    <xf numFmtId="0" fontId="24" fillId="0" borderId="1" xfId="0" applyFont="1" applyFill="1" applyBorder="1" applyAlignment="1">
      <alignment/>
    </xf>
    <xf numFmtId="0" fontId="23" fillId="0" borderId="1" xfId="0" applyFont="1" applyBorder="1" applyAlignment="1">
      <alignment horizontal="center"/>
    </xf>
    <xf numFmtId="49" fontId="24" fillId="0" borderId="0" xfId="0" applyNumberFormat="1" applyFont="1" applyAlignment="1">
      <alignment/>
    </xf>
    <xf numFmtId="49" fontId="25" fillId="0" borderId="0" xfId="0" applyNumberFormat="1" applyFont="1" applyBorder="1" applyAlignment="1">
      <alignment horizontal="center"/>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16" fillId="0" borderId="1" xfId="0" applyFont="1" applyBorder="1" applyAlignment="1">
      <alignment horizontal="left" wrapText="1"/>
    </xf>
    <xf numFmtId="0" fontId="16" fillId="0" borderId="1" xfId="0" applyFont="1" applyBorder="1" applyAlignment="1">
      <alignment horizontal="center" wrapText="1"/>
    </xf>
    <xf numFmtId="2" fontId="16" fillId="0" borderId="1" xfId="0" applyNumberFormat="1" applyFont="1" applyBorder="1" applyAlignment="1">
      <alignment horizontal="center" wrapText="1"/>
    </xf>
    <xf numFmtId="0" fontId="11" fillId="0" borderId="1" xfId="0" applyFont="1" applyBorder="1" applyAlignment="1">
      <alignment horizontal="center" wrapText="1"/>
    </xf>
    <xf numFmtId="2" fontId="11" fillId="0" borderId="1" xfId="0" applyNumberFormat="1" applyFont="1" applyBorder="1" applyAlignment="1">
      <alignment horizontal="center" wrapText="1"/>
    </xf>
    <xf numFmtId="2" fontId="11" fillId="0" borderId="1" xfId="0" applyNumberFormat="1" applyFont="1" applyBorder="1" applyAlignment="1">
      <alignment horizontal="center" wrapText="1"/>
    </xf>
    <xf numFmtId="0" fontId="16" fillId="0" borderId="1" xfId="0" applyFont="1" applyFill="1" applyBorder="1" applyAlignment="1">
      <alignment horizontal="justify"/>
    </xf>
    <xf numFmtId="2" fontId="26" fillId="0" borderId="1" xfId="0" applyNumberFormat="1" applyFont="1" applyFill="1" applyBorder="1" applyAlignment="1">
      <alignment horizontal="center" vertical="center" wrapText="1"/>
    </xf>
    <xf numFmtId="0" fontId="0" fillId="0" borderId="0" xfId="0" applyFill="1" applyAlignment="1">
      <alignment/>
    </xf>
    <xf numFmtId="0" fontId="16" fillId="0" borderId="1" xfId="0" applyFont="1" applyFill="1" applyBorder="1" applyAlignment="1">
      <alignment/>
    </xf>
    <xf numFmtId="2"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0" fillId="0" borderId="0" xfId="0" applyFont="1" applyFill="1" applyAlignment="1">
      <alignment/>
    </xf>
    <xf numFmtId="2" fontId="26" fillId="0" borderId="1" xfId="0" applyNumberFormat="1" applyFont="1" applyBorder="1" applyAlignment="1">
      <alignment horizontal="center" vertical="center"/>
    </xf>
    <xf numFmtId="0" fontId="26" fillId="0" borderId="1" xfId="0" applyFont="1" applyFill="1" applyBorder="1" applyAlignment="1">
      <alignment horizontal="center" vertical="center" wrapText="1" shrinkToFit="1"/>
    </xf>
    <xf numFmtId="2" fontId="2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shrinkToFit="1"/>
    </xf>
    <xf numFmtId="0" fontId="13"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0" xfId="0" applyFont="1" applyFill="1" applyAlignment="1">
      <alignment/>
    </xf>
    <xf numFmtId="0" fontId="13" fillId="0" borderId="1" xfId="0" applyFont="1" applyBorder="1" applyAlignment="1">
      <alignment wrapText="1"/>
    </xf>
    <xf numFmtId="2" fontId="13" fillId="2" borderId="1" xfId="0" applyNumberFormat="1" applyFont="1" applyFill="1" applyBorder="1" applyAlignment="1">
      <alignment horizontal="right" vertical="center" wrapText="1"/>
    </xf>
    <xf numFmtId="2" fontId="13" fillId="0" borderId="1" xfId="0" applyNumberFormat="1" applyFont="1" applyFill="1" applyBorder="1" applyAlignment="1">
      <alignment horizontal="right" vertical="center" wrapText="1"/>
    </xf>
    <xf numFmtId="2" fontId="13" fillId="0" borderId="1" xfId="0" applyNumberFormat="1" applyFont="1" applyBorder="1" applyAlignment="1">
      <alignment horizontal="right" vertical="center" wrapText="1"/>
    </xf>
    <xf numFmtId="0" fontId="13" fillId="0" borderId="1" xfId="0" applyFont="1" applyFill="1" applyBorder="1" applyAlignment="1">
      <alignment horizontal="center"/>
    </xf>
    <xf numFmtId="2" fontId="13" fillId="0" borderId="1" xfId="0" applyNumberFormat="1" applyFont="1" applyFill="1" applyBorder="1" applyAlignment="1">
      <alignment horizontal="right"/>
    </xf>
    <xf numFmtId="0" fontId="13" fillId="0" borderId="1" xfId="0" applyFont="1" applyFill="1" applyBorder="1" applyAlignment="1">
      <alignment horizontal="left" vertical="center" wrapText="1"/>
    </xf>
    <xf numFmtId="49" fontId="18"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2" fontId="18" fillId="0" borderId="1" xfId="0" applyNumberFormat="1" applyFont="1" applyBorder="1" applyAlignment="1">
      <alignment horizontal="center"/>
    </xf>
    <xf numFmtId="2" fontId="13" fillId="0" borderId="1" xfId="0" applyNumberFormat="1" applyFont="1" applyBorder="1" applyAlignment="1">
      <alignment horizontal="right" wrapText="1"/>
    </xf>
    <xf numFmtId="2" fontId="13" fillId="0" borderId="1" xfId="0" applyNumberFormat="1" applyFont="1" applyFill="1" applyBorder="1" applyAlignment="1">
      <alignment horizontal="right" wrapText="1"/>
    </xf>
    <xf numFmtId="0" fontId="18" fillId="0" borderId="1" xfId="0" applyFont="1" applyFill="1" applyBorder="1" applyAlignment="1">
      <alignment horizontal="center" vertical="center" wrapText="1"/>
    </xf>
    <xf numFmtId="2" fontId="28" fillId="0" borderId="0" xfId="0" applyNumberFormat="1" applyFont="1" applyAlignment="1">
      <alignment/>
    </xf>
    <xf numFmtId="2" fontId="29" fillId="0" borderId="0" xfId="0" applyNumberFormat="1" applyFont="1" applyAlignment="1">
      <alignment/>
    </xf>
    <xf numFmtId="49" fontId="28" fillId="2" borderId="1" xfId="0" applyNumberFormat="1" applyFont="1" applyFill="1" applyBorder="1" applyAlignment="1">
      <alignment horizontal="center"/>
    </xf>
    <xf numFmtId="49" fontId="28" fillId="0" borderId="1" xfId="0" applyNumberFormat="1" applyFont="1" applyFill="1" applyBorder="1" applyAlignment="1">
      <alignment horizontal="center"/>
    </xf>
    <xf numFmtId="49" fontId="28" fillId="0" borderId="1" xfId="0" applyNumberFormat="1" applyFont="1" applyBorder="1" applyAlignment="1">
      <alignment horizontal="center"/>
    </xf>
    <xf numFmtId="49" fontId="28" fillId="0" borderId="0" xfId="0" applyNumberFormat="1" applyFont="1" applyBorder="1" applyAlignment="1">
      <alignment horizontal="center"/>
    </xf>
    <xf numFmtId="0" fontId="30" fillId="0" borderId="1" xfId="0" applyFont="1" applyBorder="1" applyAlignment="1">
      <alignment wrapText="1"/>
    </xf>
    <xf numFmtId="0" fontId="13" fillId="0" borderId="1" xfId="0" applyFont="1" applyFill="1" applyBorder="1" applyAlignment="1">
      <alignment horizontal="center" wrapText="1"/>
    </xf>
    <xf numFmtId="2" fontId="19" fillId="0" borderId="1" xfId="0" applyNumberFormat="1" applyFont="1" applyBorder="1" applyAlignment="1">
      <alignment horizontal="center" vertical="center" wrapText="1"/>
    </xf>
    <xf numFmtId="0" fontId="13" fillId="4" borderId="1" xfId="0" applyFont="1" applyFill="1" applyBorder="1" applyAlignment="1">
      <alignment wrapText="1"/>
    </xf>
    <xf numFmtId="0" fontId="13" fillId="0" borderId="1" xfId="0" applyFont="1" applyFill="1" applyBorder="1" applyAlignment="1">
      <alignment wrapText="1"/>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left" wrapText="1"/>
    </xf>
    <xf numFmtId="0" fontId="14" fillId="0" borderId="1" xfId="0" applyFont="1" applyBorder="1" applyAlignment="1">
      <alignment/>
    </xf>
    <xf numFmtId="0" fontId="26" fillId="0" borderId="1" xfId="0" applyFont="1" applyBorder="1" applyAlignment="1">
      <alignment horizontal="center" wrapText="1"/>
    </xf>
    <xf numFmtId="0" fontId="26" fillId="0" borderId="1" xfId="0" applyFont="1" applyBorder="1" applyAlignment="1">
      <alignment horizontal="left" wrapText="1"/>
    </xf>
    <xf numFmtId="2" fontId="26" fillId="0" borderId="1" xfId="0" applyNumberFormat="1" applyFont="1" applyBorder="1" applyAlignment="1">
      <alignment horizontal="center" wrapText="1"/>
    </xf>
    <xf numFmtId="49" fontId="13" fillId="0" borderId="1" xfId="0" applyNumberFormat="1" applyFont="1" applyBorder="1" applyAlignment="1">
      <alignment horizontal="center"/>
    </xf>
    <xf numFmtId="0" fontId="13" fillId="0" borderId="1" xfId="0" applyFont="1" applyBorder="1" applyAlignment="1">
      <alignment horizontal="left" wrapText="1"/>
    </xf>
    <xf numFmtId="2" fontId="13" fillId="0" borderId="1" xfId="0" applyNumberFormat="1" applyFont="1" applyBorder="1" applyAlignment="1">
      <alignment horizontal="center"/>
    </xf>
    <xf numFmtId="2" fontId="13" fillId="0" borderId="2"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Border="1" applyAlignment="1">
      <alignment horizontal="center" vertical="center" wrapText="1"/>
    </xf>
    <xf numFmtId="2" fontId="13" fillId="0" borderId="0" xfId="0" applyNumberFormat="1" applyFont="1" applyBorder="1" applyAlignment="1">
      <alignment horizontal="center" vertical="center" wrapText="1"/>
    </xf>
    <xf numFmtId="0" fontId="23" fillId="0" borderId="5" xfId="0" applyFont="1" applyBorder="1" applyAlignment="1">
      <alignment horizontal="center"/>
    </xf>
    <xf numFmtId="0" fontId="23" fillId="0" borderId="0" xfId="0" applyFont="1" applyBorder="1" applyAlignment="1">
      <alignment horizontal="center"/>
    </xf>
    <xf numFmtId="0" fontId="6" fillId="0" borderId="0" xfId="0" applyFont="1" applyAlignment="1">
      <alignment horizontal="center"/>
    </xf>
    <xf numFmtId="2" fontId="7"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14" fillId="0" borderId="1" xfId="0" applyFont="1" applyBorder="1" applyAlignment="1">
      <alignment horizontal="center" vertical="center" wrapText="1"/>
    </xf>
    <xf numFmtId="2"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2" fontId="0" fillId="0" borderId="1" xfId="0" applyNumberFormat="1" applyFont="1" applyBorder="1" applyAlignment="1">
      <alignment horizontal="center" vertical="center" wrapText="1"/>
    </xf>
    <xf numFmtId="0" fontId="4" fillId="0" borderId="0" xfId="0" applyFont="1" applyAlignment="1">
      <alignment horizontal="center"/>
    </xf>
    <xf numFmtId="2" fontId="12" fillId="0" borderId="3" xfId="0" applyNumberFormat="1" applyFont="1" applyBorder="1" applyAlignment="1">
      <alignment horizontal="center" vertical="center" wrapText="1"/>
    </xf>
    <xf numFmtId="2" fontId="12" fillId="0" borderId="4" xfId="0" applyNumberFormat="1" applyFont="1" applyBorder="1" applyAlignment="1">
      <alignment horizontal="center" vertical="center" wrapText="1"/>
    </xf>
    <xf numFmtId="2" fontId="12" fillId="0" borderId="2" xfId="0" applyNumberFormat="1" applyFont="1" applyBorder="1" applyAlignment="1">
      <alignment horizontal="center" vertical="center" wrapText="1"/>
    </xf>
    <xf numFmtId="0" fontId="1" fillId="0" borderId="0" xfId="0" applyFont="1" applyAlignment="1">
      <alignment horizont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2" fontId="0" fillId="0" borderId="6" xfId="0" applyNumberFormat="1" applyFont="1" applyBorder="1" applyAlignment="1">
      <alignment horizontal="center" vertical="center" wrapText="1"/>
    </xf>
    <xf numFmtId="2" fontId="0" fillId="0" borderId="7" xfId="0" applyNumberFormat="1" applyFont="1" applyBorder="1" applyAlignment="1">
      <alignment horizontal="center" vertical="center" wrapText="1"/>
    </xf>
    <xf numFmtId="2" fontId="0" fillId="0" borderId="8" xfId="0" applyNumberFormat="1" applyFont="1" applyBorder="1" applyAlignment="1">
      <alignment horizontal="center" vertical="center" wrapText="1"/>
    </xf>
    <xf numFmtId="2" fontId="5" fillId="0" borderId="0" xfId="0" applyNumberFormat="1" applyFont="1" applyAlignment="1">
      <alignment horizontal="center"/>
    </xf>
    <xf numFmtId="0" fontId="18" fillId="0" borderId="0" xfId="0" applyFont="1" applyAlignment="1">
      <alignment horizontal="center"/>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1" fontId="13" fillId="0" borderId="3" xfId="0" applyNumberFormat="1" applyFont="1" applyBorder="1" applyAlignment="1">
      <alignment horizontal="center" vertical="center" wrapText="1"/>
    </xf>
    <xf numFmtId="1" fontId="13" fillId="0" borderId="2" xfId="0" applyNumberFormat="1" applyFont="1" applyBorder="1" applyAlignment="1">
      <alignment horizontal="center" vertical="center" wrapText="1"/>
    </xf>
    <xf numFmtId="0" fontId="18" fillId="0" borderId="5" xfId="0" applyFont="1" applyBorder="1" applyAlignment="1">
      <alignment horizontal="center"/>
    </xf>
    <xf numFmtId="0" fontId="18" fillId="0" borderId="0" xfId="0" applyFont="1" applyBorder="1" applyAlignment="1">
      <alignment horizontal="center"/>
    </xf>
    <xf numFmtId="0" fontId="18" fillId="0" borderId="9" xfId="0" applyFont="1" applyBorder="1" applyAlignment="1">
      <alignment horizontal="center"/>
    </xf>
    <xf numFmtId="2" fontId="13" fillId="0" borderId="3" xfId="0" applyNumberFormat="1" applyFont="1" applyBorder="1" applyAlignment="1">
      <alignment horizontal="center" vertical="center" wrapText="1"/>
    </xf>
    <xf numFmtId="0" fontId="23" fillId="0" borderId="9" xfId="0" applyFont="1" applyBorder="1" applyAlignment="1">
      <alignment horizontal="center"/>
    </xf>
    <xf numFmtId="0" fontId="23" fillId="0" borderId="0" xfId="0" applyFont="1" applyAlignment="1">
      <alignment horizontal="center"/>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81"/>
  <sheetViews>
    <sheetView tabSelected="1" workbookViewId="0" topLeftCell="A1">
      <selection activeCell="D55" sqref="D55"/>
    </sheetView>
  </sheetViews>
  <sheetFormatPr defaultColWidth="9.00390625" defaultRowHeight="12.75"/>
  <cols>
    <col min="1" max="1" width="12.375" style="107" customWidth="1"/>
    <col min="2" max="2" width="51.625" style="23" customWidth="1"/>
    <col min="3" max="3" width="12.625" style="8" customWidth="1"/>
    <col min="4" max="4" width="11.375" style="8" customWidth="1"/>
    <col min="5" max="5" width="11.125" style="8" customWidth="1"/>
    <col min="6" max="6" width="12.75390625" style="8" customWidth="1"/>
  </cols>
  <sheetData>
    <row r="1" spans="1:6" ht="15">
      <c r="A1" s="105"/>
      <c r="B1" s="18"/>
      <c r="C1" s="26" t="s">
        <v>297</v>
      </c>
      <c r="D1" s="26"/>
      <c r="E1" s="26"/>
      <c r="F1" s="26"/>
    </row>
    <row r="2" spans="1:6" ht="15">
      <c r="A2" s="105"/>
      <c r="B2" s="18"/>
      <c r="C2" s="26" t="s">
        <v>272</v>
      </c>
      <c r="D2" s="26"/>
      <c r="E2" s="26"/>
      <c r="F2" s="26"/>
    </row>
    <row r="3" spans="1:6" ht="15">
      <c r="A3" s="105"/>
      <c r="B3" s="18"/>
      <c r="C3" s="26" t="s">
        <v>273</v>
      </c>
      <c r="D3" s="26"/>
      <c r="E3" s="26"/>
      <c r="F3" s="26"/>
    </row>
    <row r="4" spans="1:6" ht="8.25" customHeight="1">
      <c r="A4" s="105"/>
      <c r="B4" s="18"/>
      <c r="C4" s="26"/>
      <c r="D4" s="26"/>
      <c r="E4" s="26"/>
      <c r="F4" s="26"/>
    </row>
    <row r="5" spans="1:6" ht="15" hidden="1">
      <c r="A5" s="105"/>
      <c r="B5" s="18"/>
      <c r="C5" s="26"/>
      <c r="D5" s="26"/>
      <c r="E5" s="26"/>
      <c r="F5" s="26"/>
    </row>
    <row r="6" spans="1:6" ht="16.5">
      <c r="A6" s="273" t="s">
        <v>298</v>
      </c>
      <c r="B6" s="273"/>
      <c r="C6" s="273"/>
      <c r="D6" s="273"/>
      <c r="E6" s="273"/>
      <c r="F6" s="273"/>
    </row>
    <row r="7" spans="1:6" ht="16.5">
      <c r="A7" s="273" t="s">
        <v>10</v>
      </c>
      <c r="B7" s="273"/>
      <c r="C7" s="273"/>
      <c r="D7" s="273"/>
      <c r="E7" s="273"/>
      <c r="F7" s="273"/>
    </row>
    <row r="8" spans="1:6" ht="16.5" hidden="1">
      <c r="A8" s="24"/>
      <c r="B8" s="20"/>
      <c r="C8" s="27"/>
      <c r="D8" s="27"/>
      <c r="E8" s="27"/>
      <c r="F8" s="27"/>
    </row>
    <row r="9" spans="1:6" ht="10.5" customHeight="1">
      <c r="A9" s="105"/>
      <c r="B9" s="18"/>
      <c r="C9" s="26"/>
      <c r="D9" s="26"/>
      <c r="E9" s="26"/>
      <c r="F9" s="29" t="s">
        <v>323</v>
      </c>
    </row>
    <row r="10" spans="1:6" ht="15" customHeight="1">
      <c r="A10" s="275" t="s">
        <v>244</v>
      </c>
      <c r="B10" s="276" t="s">
        <v>299</v>
      </c>
      <c r="C10" s="274" t="s">
        <v>300</v>
      </c>
      <c r="D10" s="274" t="s">
        <v>301</v>
      </c>
      <c r="E10" s="274"/>
      <c r="F10" s="274" t="s">
        <v>248</v>
      </c>
    </row>
    <row r="11" spans="1:6" ht="22.5">
      <c r="A11" s="275"/>
      <c r="B11" s="276"/>
      <c r="C11" s="274"/>
      <c r="D11" s="113" t="s">
        <v>302</v>
      </c>
      <c r="E11" s="113" t="s">
        <v>303</v>
      </c>
      <c r="F11" s="274"/>
    </row>
    <row r="12" spans="1:6" s="69" customFormat="1" ht="12.75">
      <c r="A12" s="115">
        <v>1</v>
      </c>
      <c r="B12" s="114">
        <v>2</v>
      </c>
      <c r="C12" s="115">
        <v>3</v>
      </c>
      <c r="D12" s="115">
        <v>4</v>
      </c>
      <c r="E12" s="115">
        <v>5</v>
      </c>
      <c r="F12" s="115">
        <v>6</v>
      </c>
    </row>
    <row r="13" spans="1:6" ht="13.5">
      <c r="A13" s="162">
        <v>10000000</v>
      </c>
      <c r="B13" s="100" t="s">
        <v>304</v>
      </c>
      <c r="C13" s="101">
        <f>C14+C24+C25+C26+C27+C28+C31+C32+C33+C34+C35+C36+C37+C38+C39+C41+C47+C21</f>
        <v>8002063</v>
      </c>
      <c r="D13" s="101">
        <f>D22+D23+D40+D42+D43+D44+D46+D45</f>
        <v>5505894</v>
      </c>
      <c r="E13" s="101">
        <f>E14+E42+E43</f>
        <v>5155894</v>
      </c>
      <c r="F13" s="226">
        <f>C13+D13</f>
        <v>13507957</v>
      </c>
    </row>
    <row r="14" spans="1:6" s="220" customFormat="1" ht="25.5">
      <c r="A14" s="227">
        <v>11000000</v>
      </c>
      <c r="B14" s="218" t="s">
        <v>305</v>
      </c>
      <c r="C14" s="219">
        <f>4753263+87000+25000-3000+17000</f>
        <v>4879263</v>
      </c>
      <c r="D14" s="219">
        <f>D15+D27</f>
        <v>0</v>
      </c>
      <c r="E14" s="219">
        <f>E15+E26</f>
        <v>0</v>
      </c>
      <c r="F14" s="228">
        <f aca="true" t="shared" si="0" ref="F14:F68">C14+D14</f>
        <v>4879263</v>
      </c>
    </row>
    <row r="15" spans="1:6" s="220" customFormat="1" ht="17.25" customHeight="1">
      <c r="A15" s="229">
        <v>11010000</v>
      </c>
      <c r="B15" s="221" t="s">
        <v>484</v>
      </c>
      <c r="C15" s="222">
        <f>4750263+17000</f>
        <v>4767263</v>
      </c>
      <c r="D15" s="222">
        <v>0</v>
      </c>
      <c r="E15" s="222">
        <v>0</v>
      </c>
      <c r="F15" s="228">
        <f t="shared" si="0"/>
        <v>4767263</v>
      </c>
    </row>
    <row r="16" spans="1:6" s="225" customFormat="1" ht="38.25">
      <c r="A16" s="223">
        <v>11010100</v>
      </c>
      <c r="B16" s="224" t="s">
        <v>485</v>
      </c>
      <c r="C16" s="222">
        <v>4471577</v>
      </c>
      <c r="D16" s="222">
        <v>0</v>
      </c>
      <c r="E16" s="222">
        <v>0</v>
      </c>
      <c r="F16" s="228">
        <f t="shared" si="0"/>
        <v>4471577</v>
      </c>
    </row>
    <row r="17" spans="1:6" s="225" customFormat="1" ht="63.75">
      <c r="A17" s="223">
        <v>11010200</v>
      </c>
      <c r="B17" s="224" t="s">
        <v>486</v>
      </c>
      <c r="C17" s="222">
        <v>139686</v>
      </c>
      <c r="D17" s="222">
        <v>0</v>
      </c>
      <c r="E17" s="222">
        <v>0</v>
      </c>
      <c r="F17" s="228">
        <f t="shared" si="0"/>
        <v>139686</v>
      </c>
    </row>
    <row r="18" spans="1:6" s="225" customFormat="1" ht="38.25">
      <c r="A18" s="223">
        <v>11010400</v>
      </c>
      <c r="B18" s="224" t="s">
        <v>487</v>
      </c>
      <c r="C18" s="222">
        <v>18000</v>
      </c>
      <c r="D18" s="222">
        <v>0</v>
      </c>
      <c r="E18" s="222">
        <v>0</v>
      </c>
      <c r="F18" s="228">
        <f t="shared" si="0"/>
        <v>18000</v>
      </c>
    </row>
    <row r="19" spans="1:6" s="225" customFormat="1" ht="25.5">
      <c r="A19" s="223">
        <v>11010500</v>
      </c>
      <c r="B19" s="224" t="s">
        <v>488</v>
      </c>
      <c r="C19" s="222">
        <v>250000</v>
      </c>
      <c r="D19" s="222">
        <v>0</v>
      </c>
      <c r="E19" s="222">
        <v>0</v>
      </c>
      <c r="F19" s="228">
        <f t="shared" si="0"/>
        <v>250000</v>
      </c>
    </row>
    <row r="20" spans="1:6" s="225" customFormat="1" ht="38.25" hidden="1">
      <c r="A20" s="223">
        <v>11010600</v>
      </c>
      <c r="B20" s="224" t="s">
        <v>489</v>
      </c>
      <c r="C20" s="222">
        <v>0</v>
      </c>
      <c r="D20" s="222">
        <v>0</v>
      </c>
      <c r="E20" s="222">
        <v>0</v>
      </c>
      <c r="F20" s="228">
        <f t="shared" si="0"/>
        <v>0</v>
      </c>
    </row>
    <row r="21" spans="1:6" s="225" customFormat="1" ht="25.5">
      <c r="A21" s="223">
        <v>11020200</v>
      </c>
      <c r="B21" s="224" t="s">
        <v>490</v>
      </c>
      <c r="C21" s="222">
        <f>3000+71000-5700</f>
        <v>68300</v>
      </c>
      <c r="D21" s="222">
        <v>0</v>
      </c>
      <c r="E21" s="222">
        <v>0</v>
      </c>
      <c r="F21" s="228">
        <f t="shared" si="0"/>
        <v>68300</v>
      </c>
    </row>
    <row r="22" spans="1:6" s="225" customFormat="1" ht="25.5">
      <c r="A22" s="223">
        <v>12030100</v>
      </c>
      <c r="B22" s="224" t="s">
        <v>491</v>
      </c>
      <c r="C22" s="222">
        <v>0</v>
      </c>
      <c r="D22" s="222">
        <v>0</v>
      </c>
      <c r="E22" s="222">
        <v>0</v>
      </c>
      <c r="F22" s="228">
        <f t="shared" si="0"/>
        <v>0</v>
      </c>
    </row>
    <row r="23" spans="1:6" s="225" customFormat="1" ht="25.5">
      <c r="A23" s="223">
        <v>12030200</v>
      </c>
      <c r="B23" s="224" t="s">
        <v>492</v>
      </c>
      <c r="C23" s="222">
        <v>0</v>
      </c>
      <c r="D23" s="222">
        <v>270000</v>
      </c>
      <c r="E23" s="222">
        <v>0</v>
      </c>
      <c r="F23" s="228">
        <f t="shared" si="0"/>
        <v>270000</v>
      </c>
    </row>
    <row r="24" spans="1:6" s="225" customFormat="1" ht="51">
      <c r="A24" s="223">
        <v>13010200</v>
      </c>
      <c r="B24" s="224" t="s">
        <v>493</v>
      </c>
      <c r="C24" s="222">
        <f>145000+38500</f>
        <v>183500</v>
      </c>
      <c r="D24" s="222">
        <v>0</v>
      </c>
      <c r="E24" s="222">
        <v>0</v>
      </c>
      <c r="F24" s="228">
        <f t="shared" si="0"/>
        <v>183500</v>
      </c>
    </row>
    <row r="25" spans="1:6" s="225" customFormat="1" ht="12.75">
      <c r="A25" s="223">
        <v>13050100</v>
      </c>
      <c r="B25" s="224" t="s">
        <v>499</v>
      </c>
      <c r="C25" s="222">
        <v>655000</v>
      </c>
      <c r="D25" s="222">
        <v>0</v>
      </c>
      <c r="E25" s="222">
        <v>0</v>
      </c>
      <c r="F25" s="228">
        <f t="shared" si="0"/>
        <v>655000</v>
      </c>
    </row>
    <row r="26" spans="1:6" s="220" customFormat="1" ht="12.75">
      <c r="A26" s="223">
        <v>13050200</v>
      </c>
      <c r="B26" s="224" t="s">
        <v>500</v>
      </c>
      <c r="C26" s="222">
        <f>985000+150000</f>
        <v>1135000</v>
      </c>
      <c r="D26" s="222">
        <v>0</v>
      </c>
      <c r="E26" s="222">
        <v>0</v>
      </c>
      <c r="F26" s="228">
        <f t="shared" si="0"/>
        <v>1135000</v>
      </c>
    </row>
    <row r="27" spans="1:6" s="220" customFormat="1" ht="12.75">
      <c r="A27" s="223">
        <v>13050300</v>
      </c>
      <c r="B27" s="224" t="s">
        <v>501</v>
      </c>
      <c r="C27" s="222">
        <v>101000</v>
      </c>
      <c r="D27" s="222">
        <v>0</v>
      </c>
      <c r="E27" s="222">
        <v>0</v>
      </c>
      <c r="F27" s="228">
        <f t="shared" si="0"/>
        <v>101000</v>
      </c>
    </row>
    <row r="28" spans="1:6" ht="12.75">
      <c r="A28" s="210">
        <v>13050500</v>
      </c>
      <c r="B28" s="211" t="s">
        <v>502</v>
      </c>
      <c r="C28" s="104">
        <v>742700</v>
      </c>
      <c r="D28" s="104">
        <v>0</v>
      </c>
      <c r="E28" s="102">
        <f>E30+E33</f>
        <v>0</v>
      </c>
      <c r="F28" s="226">
        <f t="shared" si="0"/>
        <v>742700</v>
      </c>
    </row>
    <row r="29" spans="1:6" ht="12.75">
      <c r="A29" s="210"/>
      <c r="B29" s="211"/>
      <c r="C29" s="104"/>
      <c r="D29" s="104"/>
      <c r="E29" s="102"/>
      <c r="F29" s="226"/>
    </row>
    <row r="30" spans="1:6" s="54" customFormat="1" ht="25.5">
      <c r="A30" s="210">
        <v>18020100</v>
      </c>
      <c r="B30" s="211" t="s">
        <v>503</v>
      </c>
      <c r="C30" s="104">
        <v>0</v>
      </c>
      <c r="D30" s="104">
        <v>0</v>
      </c>
      <c r="E30" s="103">
        <v>0</v>
      </c>
      <c r="F30" s="226">
        <f t="shared" si="0"/>
        <v>0</v>
      </c>
    </row>
    <row r="31" spans="1:6" s="54" customFormat="1" ht="25.5">
      <c r="A31" s="210">
        <v>18040100</v>
      </c>
      <c r="B31" s="211" t="s">
        <v>504</v>
      </c>
      <c r="C31" s="104">
        <v>91300</v>
      </c>
      <c r="D31" s="104">
        <v>0</v>
      </c>
      <c r="E31" s="103">
        <v>0</v>
      </c>
      <c r="F31" s="226">
        <f t="shared" si="0"/>
        <v>91300</v>
      </c>
    </row>
    <row r="32" spans="1:6" s="54" customFormat="1" ht="25.5">
      <c r="A32" s="210">
        <v>18040200</v>
      </c>
      <c r="B32" s="211" t="s">
        <v>505</v>
      </c>
      <c r="C32" s="104">
        <v>99500</v>
      </c>
      <c r="D32" s="104">
        <v>0</v>
      </c>
      <c r="E32" s="102">
        <f>E33+E34</f>
        <v>0</v>
      </c>
      <c r="F32" s="226">
        <f t="shared" si="0"/>
        <v>99500</v>
      </c>
    </row>
    <row r="33" spans="1:6" s="54" customFormat="1" ht="25.5">
      <c r="A33" s="210">
        <v>18040500</v>
      </c>
      <c r="B33" s="211" t="s">
        <v>506</v>
      </c>
      <c r="C33" s="104">
        <v>0</v>
      </c>
      <c r="D33" s="104">
        <v>0</v>
      </c>
      <c r="E33" s="102">
        <f>E34+E35</f>
        <v>0</v>
      </c>
      <c r="F33" s="226">
        <f t="shared" si="0"/>
        <v>0</v>
      </c>
    </row>
    <row r="34" spans="1:6" s="54" customFormat="1" ht="25.5">
      <c r="A34" s="210">
        <v>18040600</v>
      </c>
      <c r="B34" s="211" t="s">
        <v>507</v>
      </c>
      <c r="C34" s="104">
        <v>26000</v>
      </c>
      <c r="D34" s="104">
        <v>0</v>
      </c>
      <c r="E34" s="103">
        <v>0</v>
      </c>
      <c r="F34" s="226">
        <f t="shared" si="0"/>
        <v>26000</v>
      </c>
    </row>
    <row r="35" spans="1:6" ht="25.5" customHeight="1">
      <c r="A35" s="210">
        <v>18040700</v>
      </c>
      <c r="B35" s="211" t="s">
        <v>508</v>
      </c>
      <c r="C35" s="104">
        <v>0</v>
      </c>
      <c r="D35" s="104">
        <v>0</v>
      </c>
      <c r="E35" s="103">
        <v>0</v>
      </c>
      <c r="F35" s="226">
        <f t="shared" si="0"/>
        <v>0</v>
      </c>
    </row>
    <row r="36" spans="1:6" ht="27" customHeight="1">
      <c r="A36" s="210">
        <v>18040800</v>
      </c>
      <c r="B36" s="211" t="s">
        <v>509</v>
      </c>
      <c r="C36" s="104">
        <v>3000</v>
      </c>
      <c r="D36" s="104">
        <v>0</v>
      </c>
      <c r="E36" s="102">
        <f>E38+E39</f>
        <v>0</v>
      </c>
      <c r="F36" s="226">
        <f t="shared" si="0"/>
        <v>3000</v>
      </c>
    </row>
    <row r="37" spans="1:6" ht="27" customHeight="1">
      <c r="A37" s="210">
        <v>18040900</v>
      </c>
      <c r="B37" s="211" t="s">
        <v>510</v>
      </c>
      <c r="C37" s="104">
        <v>0</v>
      </c>
      <c r="D37" s="104">
        <v>0</v>
      </c>
      <c r="E37" s="102">
        <v>0</v>
      </c>
      <c r="F37" s="226">
        <f t="shared" si="0"/>
        <v>0</v>
      </c>
    </row>
    <row r="38" spans="1:6" ht="25.5">
      <c r="A38" s="210">
        <v>18041000</v>
      </c>
      <c r="B38" s="211" t="s">
        <v>511</v>
      </c>
      <c r="C38" s="104">
        <v>0</v>
      </c>
      <c r="D38" s="104">
        <v>0</v>
      </c>
      <c r="E38" s="103">
        <v>0</v>
      </c>
      <c r="F38" s="226">
        <f t="shared" si="0"/>
        <v>0</v>
      </c>
    </row>
    <row r="39" spans="1:6" s="55" customFormat="1" ht="25.5">
      <c r="A39" s="210">
        <v>18041400</v>
      </c>
      <c r="B39" s="211" t="s">
        <v>512</v>
      </c>
      <c r="C39" s="104">
        <v>3000</v>
      </c>
      <c r="D39" s="104">
        <v>0</v>
      </c>
      <c r="E39" s="103">
        <v>0</v>
      </c>
      <c r="F39" s="226">
        <f t="shared" si="0"/>
        <v>3000</v>
      </c>
    </row>
    <row r="40" spans="1:6" s="55" customFormat="1" ht="76.5">
      <c r="A40" s="210">
        <v>18041500</v>
      </c>
      <c r="B40" s="212" t="s">
        <v>513</v>
      </c>
      <c r="C40" s="104">
        <v>0</v>
      </c>
      <c r="D40" s="104">
        <v>20000</v>
      </c>
      <c r="E40" s="103">
        <v>0</v>
      </c>
      <c r="F40" s="226">
        <f t="shared" si="0"/>
        <v>20000</v>
      </c>
    </row>
    <row r="41" spans="1:6" s="55" customFormat="1" ht="25.5">
      <c r="A41" s="213">
        <v>18041800</v>
      </c>
      <c r="B41" s="212" t="s">
        <v>514</v>
      </c>
      <c r="C41" s="214">
        <v>13000</v>
      </c>
      <c r="D41" s="214">
        <v>0</v>
      </c>
      <c r="E41" s="103">
        <v>0</v>
      </c>
      <c r="F41" s="226">
        <f t="shared" si="0"/>
        <v>13000</v>
      </c>
    </row>
    <row r="42" spans="1:6" s="55" customFormat="1" ht="12.75">
      <c r="A42" s="213">
        <v>18050300</v>
      </c>
      <c r="B42" s="212" t="s">
        <v>515</v>
      </c>
      <c r="C42" s="214">
        <v>0</v>
      </c>
      <c r="D42" s="214">
        <v>1404000</v>
      </c>
      <c r="E42" s="103">
        <v>1404000</v>
      </c>
      <c r="F42" s="226">
        <f t="shared" si="0"/>
        <v>1404000</v>
      </c>
    </row>
    <row r="43" spans="1:6" ht="12.75">
      <c r="A43" s="213">
        <v>18050400</v>
      </c>
      <c r="B43" s="212" t="s">
        <v>516</v>
      </c>
      <c r="C43" s="214">
        <v>0</v>
      </c>
      <c r="D43" s="214">
        <f>3233000+518894</f>
        <v>3751894</v>
      </c>
      <c r="E43" s="103">
        <f>3233000+518894</f>
        <v>3751894</v>
      </c>
      <c r="F43" s="226">
        <f t="shared" si="0"/>
        <v>3751894</v>
      </c>
    </row>
    <row r="44" spans="1:6" ht="25.5">
      <c r="A44" s="213">
        <v>19010100</v>
      </c>
      <c r="B44" s="212" t="s">
        <v>390</v>
      </c>
      <c r="C44" s="214">
        <v>0</v>
      </c>
      <c r="D44" s="214">
        <v>22000</v>
      </c>
      <c r="E44" s="103">
        <v>0</v>
      </c>
      <c r="F44" s="226">
        <f t="shared" si="0"/>
        <v>22000</v>
      </c>
    </row>
    <row r="45" spans="1:6" ht="25.5">
      <c r="A45" s="213">
        <v>19010101</v>
      </c>
      <c r="B45" s="212" t="s">
        <v>390</v>
      </c>
      <c r="C45" s="214">
        <v>0</v>
      </c>
      <c r="D45" s="214">
        <v>3000</v>
      </c>
      <c r="E45" s="103">
        <v>0</v>
      </c>
      <c r="F45" s="226">
        <f>C45+D45</f>
        <v>3000</v>
      </c>
    </row>
    <row r="46" spans="1:6" ht="38.25">
      <c r="A46" s="213">
        <v>19010300</v>
      </c>
      <c r="B46" s="212" t="s">
        <v>517</v>
      </c>
      <c r="C46" s="214">
        <v>0</v>
      </c>
      <c r="D46" s="214">
        <v>35000</v>
      </c>
      <c r="E46" s="103">
        <v>0</v>
      </c>
      <c r="F46" s="226">
        <f t="shared" si="0"/>
        <v>35000</v>
      </c>
    </row>
    <row r="47" spans="1:6" ht="25.5">
      <c r="A47" s="213">
        <v>19040100</v>
      </c>
      <c r="B47" s="212" t="s">
        <v>20</v>
      </c>
      <c r="C47" s="214">
        <v>1500</v>
      </c>
      <c r="D47" s="214">
        <v>0</v>
      </c>
      <c r="E47" s="103">
        <v>0</v>
      </c>
      <c r="F47" s="226">
        <f t="shared" si="0"/>
        <v>1500</v>
      </c>
    </row>
    <row r="48" spans="1:6" ht="12.75">
      <c r="A48" s="261">
        <v>20000000</v>
      </c>
      <c r="B48" s="262" t="s">
        <v>26</v>
      </c>
      <c r="C48" s="263">
        <f>C49+C50+C51+C52+C53+C54+C56</f>
        <v>185000</v>
      </c>
      <c r="D48" s="263">
        <f>D49+D50+D51+D52+D53+D54+D56+D55+D57</f>
        <v>801300</v>
      </c>
      <c r="E48" s="263">
        <f>E49+E50+E51+E52+E53+E54+E56</f>
        <v>0</v>
      </c>
      <c r="F48" s="226">
        <f t="shared" si="0"/>
        <v>986300</v>
      </c>
    </row>
    <row r="49" spans="1:6" ht="38.25">
      <c r="A49" s="213">
        <v>21010300</v>
      </c>
      <c r="B49" s="212" t="s">
        <v>21</v>
      </c>
      <c r="C49" s="214">
        <v>1100</v>
      </c>
      <c r="D49" s="214">
        <v>0</v>
      </c>
      <c r="E49" s="103">
        <v>0</v>
      </c>
      <c r="F49" s="226">
        <f t="shared" si="0"/>
        <v>1100</v>
      </c>
    </row>
    <row r="50" spans="1:6" ht="12.75">
      <c r="A50" s="213">
        <v>21081100</v>
      </c>
      <c r="B50" s="212" t="s">
        <v>22</v>
      </c>
      <c r="C50" s="214">
        <v>4000</v>
      </c>
      <c r="D50" s="214">
        <v>0</v>
      </c>
      <c r="E50" s="103">
        <v>0</v>
      </c>
      <c r="F50" s="226">
        <f t="shared" si="0"/>
        <v>4000</v>
      </c>
    </row>
    <row r="51" spans="1:6" ht="25.5">
      <c r="A51" s="213">
        <v>22010300</v>
      </c>
      <c r="B51" s="212" t="s">
        <v>23</v>
      </c>
      <c r="C51" s="214">
        <v>3800</v>
      </c>
      <c r="D51" s="214">
        <v>0</v>
      </c>
      <c r="E51" s="103">
        <v>0</v>
      </c>
      <c r="F51" s="226">
        <f t="shared" si="0"/>
        <v>3800</v>
      </c>
    </row>
    <row r="52" spans="1:6" ht="38.25">
      <c r="A52" s="213">
        <v>22080400</v>
      </c>
      <c r="B52" s="212" t="s">
        <v>518</v>
      </c>
      <c r="C52" s="214">
        <f>15000+25000+6000+13200</f>
        <v>59200</v>
      </c>
      <c r="D52" s="214">
        <v>0</v>
      </c>
      <c r="E52" s="103">
        <v>0</v>
      </c>
      <c r="F52" s="226">
        <f t="shared" si="0"/>
        <v>59200</v>
      </c>
    </row>
    <row r="53" spans="1:6" s="54" customFormat="1" ht="38.25">
      <c r="A53" s="213">
        <v>22090100</v>
      </c>
      <c r="B53" s="212" t="s">
        <v>519</v>
      </c>
      <c r="C53" s="214">
        <f>13100+4200</f>
        <v>17300</v>
      </c>
      <c r="D53" s="214">
        <v>0</v>
      </c>
      <c r="E53" s="102">
        <f>E54</f>
        <v>0</v>
      </c>
      <c r="F53" s="226">
        <f t="shared" si="0"/>
        <v>17300</v>
      </c>
    </row>
    <row r="54" spans="1:6" s="54" customFormat="1" ht="38.25">
      <c r="A54" s="213">
        <v>22090400</v>
      </c>
      <c r="B54" s="212" t="s">
        <v>520</v>
      </c>
      <c r="C54" s="214">
        <f>6700+2000</f>
        <v>8700</v>
      </c>
      <c r="D54" s="214">
        <v>0</v>
      </c>
      <c r="E54" s="103">
        <v>0</v>
      </c>
      <c r="F54" s="226">
        <f t="shared" si="0"/>
        <v>8700</v>
      </c>
    </row>
    <row r="55" spans="1:6" s="54" customFormat="1" ht="38.25">
      <c r="A55" s="213">
        <v>24062100</v>
      </c>
      <c r="B55" s="212" t="s">
        <v>521</v>
      </c>
      <c r="C55" s="214">
        <v>0</v>
      </c>
      <c r="D55" s="214">
        <v>1300</v>
      </c>
      <c r="E55" s="103">
        <v>0</v>
      </c>
      <c r="F55" s="226">
        <f t="shared" si="0"/>
        <v>1300</v>
      </c>
    </row>
    <row r="56" spans="1:6" s="54" customFormat="1" ht="12.75">
      <c r="A56" s="213">
        <v>24060300</v>
      </c>
      <c r="B56" s="212" t="s">
        <v>24</v>
      </c>
      <c r="C56" s="214">
        <f>15500+11000+64400</f>
        <v>90900</v>
      </c>
      <c r="D56" s="214">
        <v>0</v>
      </c>
      <c r="E56" s="103">
        <v>0</v>
      </c>
      <c r="F56" s="226">
        <f t="shared" si="0"/>
        <v>90900</v>
      </c>
    </row>
    <row r="57" spans="1:6" s="54" customFormat="1" ht="25.5">
      <c r="A57" s="213">
        <v>25010100</v>
      </c>
      <c r="B57" s="212" t="s">
        <v>522</v>
      </c>
      <c r="C57" s="214">
        <v>0</v>
      </c>
      <c r="D57" s="214">
        <v>800000</v>
      </c>
      <c r="E57" s="103">
        <v>0</v>
      </c>
      <c r="F57" s="226">
        <f t="shared" si="0"/>
        <v>800000</v>
      </c>
    </row>
    <row r="58" spans="1:6" s="54" customFormat="1" ht="25.5">
      <c r="A58" s="213">
        <v>25010200</v>
      </c>
      <c r="B58" s="212" t="s">
        <v>523</v>
      </c>
      <c r="C58" s="214">
        <v>0</v>
      </c>
      <c r="D58" s="214">
        <v>0</v>
      </c>
      <c r="E58" s="103">
        <v>0</v>
      </c>
      <c r="F58" s="226">
        <f t="shared" si="0"/>
        <v>0</v>
      </c>
    </row>
    <row r="59" spans="1:6" s="54" customFormat="1" ht="12.75">
      <c r="A59" s="261">
        <v>30000000</v>
      </c>
      <c r="B59" s="262" t="s">
        <v>27</v>
      </c>
      <c r="C59" s="263">
        <f>C60+C61+C62</f>
        <v>2200</v>
      </c>
      <c r="D59" s="263">
        <f>D60+D61+D62</f>
        <v>1111298</v>
      </c>
      <c r="E59" s="263">
        <f>E60+E61+E62</f>
        <v>1111298</v>
      </c>
      <c r="F59" s="226">
        <f t="shared" si="0"/>
        <v>1113498</v>
      </c>
    </row>
    <row r="60" spans="1:6" s="54" customFormat="1" ht="51">
      <c r="A60" s="213">
        <v>31010200</v>
      </c>
      <c r="B60" s="212" t="s">
        <v>25</v>
      </c>
      <c r="C60" s="214">
        <v>2200</v>
      </c>
      <c r="D60" s="214">
        <v>0</v>
      </c>
      <c r="E60" s="103">
        <v>0</v>
      </c>
      <c r="F60" s="226">
        <f t="shared" si="0"/>
        <v>2200</v>
      </c>
    </row>
    <row r="61" spans="1:6" s="54" customFormat="1" ht="38.25">
      <c r="A61" s="213">
        <v>31030000</v>
      </c>
      <c r="B61" s="212" t="s">
        <v>0</v>
      </c>
      <c r="C61" s="214">
        <v>0</v>
      </c>
      <c r="D61" s="214">
        <v>10000</v>
      </c>
      <c r="E61" s="103">
        <v>10000</v>
      </c>
      <c r="F61" s="226">
        <f t="shared" si="0"/>
        <v>10000</v>
      </c>
    </row>
    <row r="62" spans="1:6" s="54" customFormat="1" ht="63.75">
      <c r="A62" s="213">
        <v>33010100</v>
      </c>
      <c r="B62" s="212" t="s">
        <v>1</v>
      </c>
      <c r="C62" s="214">
        <v>0</v>
      </c>
      <c r="D62" s="214">
        <f>800000+301298</f>
        <v>1101298</v>
      </c>
      <c r="E62" s="103">
        <f>800000+301298</f>
        <v>1101298</v>
      </c>
      <c r="F62" s="226">
        <f t="shared" si="0"/>
        <v>1101298</v>
      </c>
    </row>
    <row r="63" spans="1:6" s="54" customFormat="1" ht="12.75">
      <c r="A63" s="261">
        <v>40000000</v>
      </c>
      <c r="B63" s="262" t="s">
        <v>28</v>
      </c>
      <c r="C63" s="263">
        <f>C64+C65+C66+C67</f>
        <v>5081835</v>
      </c>
      <c r="D63" s="263">
        <f>D64+D65+D66+D67</f>
        <v>3974085</v>
      </c>
      <c r="E63" s="263">
        <f>E64+E65+E66+E67</f>
        <v>15000</v>
      </c>
      <c r="F63" s="226">
        <f t="shared" si="0"/>
        <v>9055920</v>
      </c>
    </row>
    <row r="64" spans="1:6" s="54" customFormat="1" ht="38.25">
      <c r="A64" s="213">
        <v>41020300</v>
      </c>
      <c r="B64" s="212" t="s">
        <v>2</v>
      </c>
      <c r="C64" s="214">
        <v>4264535</v>
      </c>
      <c r="D64" s="214">
        <v>0</v>
      </c>
      <c r="E64" s="103">
        <v>0</v>
      </c>
      <c r="F64" s="226">
        <f t="shared" si="0"/>
        <v>4264535</v>
      </c>
    </row>
    <row r="65" spans="1:6" s="54" customFormat="1" ht="38.25">
      <c r="A65" s="213">
        <v>41034400</v>
      </c>
      <c r="B65" s="212" t="s">
        <v>3</v>
      </c>
      <c r="C65" s="214">
        <v>0</v>
      </c>
      <c r="D65" s="214">
        <f>1210000+846000</f>
        <v>2056000</v>
      </c>
      <c r="E65" s="102">
        <v>0</v>
      </c>
      <c r="F65" s="226">
        <f t="shared" si="0"/>
        <v>2056000</v>
      </c>
    </row>
    <row r="66" spans="1:6" s="54" customFormat="1" ht="12.75">
      <c r="A66" s="213">
        <v>41035000</v>
      </c>
      <c r="B66" s="212" t="s">
        <v>222</v>
      </c>
      <c r="C66" s="214">
        <f>700000+61000+56300</f>
        <v>817300</v>
      </c>
      <c r="D66" s="214">
        <v>15000</v>
      </c>
      <c r="E66" s="102">
        <v>15000</v>
      </c>
      <c r="F66" s="226">
        <f>C66+D66</f>
        <v>832300</v>
      </c>
    </row>
    <row r="67" spans="1:6" s="54" customFormat="1" ht="114.75">
      <c r="A67" s="215">
        <v>41036600</v>
      </c>
      <c r="B67" s="212" t="s">
        <v>211</v>
      </c>
      <c r="C67" s="255">
        <v>0</v>
      </c>
      <c r="D67" s="255">
        <f>232100+1670985</f>
        <v>1903085</v>
      </c>
      <c r="E67" s="103">
        <v>0</v>
      </c>
      <c r="F67" s="226">
        <f t="shared" si="0"/>
        <v>1903085</v>
      </c>
    </row>
    <row r="68" spans="1:6" s="54" customFormat="1" ht="38.25">
      <c r="A68" s="213">
        <v>50110000</v>
      </c>
      <c r="B68" s="212" t="s">
        <v>4</v>
      </c>
      <c r="C68" s="104">
        <v>0</v>
      </c>
      <c r="D68" s="104">
        <f>200000+50000</f>
        <v>250000</v>
      </c>
      <c r="E68" s="103">
        <v>0</v>
      </c>
      <c r="F68" s="226">
        <f t="shared" si="0"/>
        <v>250000</v>
      </c>
    </row>
    <row r="69" spans="1:6" s="54" customFormat="1" ht="12.75">
      <c r="A69" s="213"/>
      <c r="B69" s="212" t="s">
        <v>5</v>
      </c>
      <c r="C69" s="216"/>
      <c r="D69" s="216"/>
      <c r="E69" s="103"/>
      <c r="F69" s="226"/>
    </row>
    <row r="70" spans="1:6" s="54" customFormat="1" ht="12.75">
      <c r="A70" s="215"/>
      <c r="B70" s="212" t="s">
        <v>6</v>
      </c>
      <c r="C70" s="214">
        <f>C13+C48+C59+C68</f>
        <v>8189263</v>
      </c>
      <c r="D70" s="214">
        <f>D13+D48+D59+D68</f>
        <v>7668492</v>
      </c>
      <c r="E70" s="214">
        <f>E13+E48+E59+E68</f>
        <v>6267192</v>
      </c>
      <c r="F70" s="226">
        <f>C70+D70</f>
        <v>15857755</v>
      </c>
    </row>
    <row r="71" spans="1:6" s="54" customFormat="1" ht="12.75">
      <c r="A71" s="213" t="s">
        <v>7</v>
      </c>
      <c r="B71" s="212" t="s">
        <v>8</v>
      </c>
      <c r="C71" s="217">
        <f>C70+C63</f>
        <v>13271098</v>
      </c>
      <c r="D71" s="217">
        <f>D70+D63</f>
        <v>11642577</v>
      </c>
      <c r="E71" s="217">
        <f>E70+E63</f>
        <v>6282192</v>
      </c>
      <c r="F71" s="226">
        <f>C71+D71</f>
        <v>24913675</v>
      </c>
    </row>
    <row r="73" spans="1:6" ht="15.75">
      <c r="A73" s="106"/>
      <c r="B73" s="22"/>
      <c r="C73" s="28"/>
      <c r="D73" s="28"/>
      <c r="E73" s="28"/>
      <c r="F73" s="28"/>
    </row>
    <row r="74" spans="1:6" ht="15">
      <c r="A74" s="105"/>
      <c r="B74" s="18"/>
      <c r="C74" s="26"/>
      <c r="D74" s="26"/>
      <c r="E74" s="26"/>
      <c r="F74" s="26"/>
    </row>
    <row r="75" spans="1:6" ht="12.75">
      <c r="A75" s="105"/>
      <c r="B75" s="30" t="s">
        <v>355</v>
      </c>
      <c r="C75" s="10" t="s">
        <v>334</v>
      </c>
      <c r="D75" s="26"/>
      <c r="E75" s="26"/>
      <c r="F75" s="26"/>
    </row>
    <row r="76" spans="1:6" ht="15">
      <c r="A76" s="105"/>
      <c r="B76" s="18"/>
      <c r="C76" s="26"/>
      <c r="D76" s="26"/>
      <c r="E76" s="26"/>
      <c r="F76" s="26"/>
    </row>
    <row r="77" spans="1:6" ht="15">
      <c r="A77" s="105"/>
      <c r="B77" s="18"/>
      <c r="C77" s="26"/>
      <c r="D77" s="26"/>
      <c r="E77" s="26"/>
      <c r="F77" s="26"/>
    </row>
    <row r="78" spans="1:6" ht="15">
      <c r="A78" s="105"/>
      <c r="B78" s="18"/>
      <c r="C78" s="26"/>
      <c r="D78" s="26"/>
      <c r="E78" s="26"/>
      <c r="F78" s="26"/>
    </row>
    <row r="79" spans="1:6" ht="15">
      <c r="A79" s="105"/>
      <c r="B79" s="18"/>
      <c r="C79" s="26"/>
      <c r="D79" s="26"/>
      <c r="E79" s="26"/>
      <c r="F79" s="26"/>
    </row>
    <row r="80" spans="1:6" ht="15">
      <c r="A80" s="105"/>
      <c r="B80" s="18"/>
      <c r="C80" s="26"/>
      <c r="D80" s="26"/>
      <c r="E80" s="26"/>
      <c r="F80" s="26"/>
    </row>
    <row r="81" spans="1:6" ht="15">
      <c r="A81" s="105"/>
      <c r="B81" s="18"/>
      <c r="C81" s="26"/>
      <c r="D81" s="26"/>
      <c r="E81" s="26"/>
      <c r="F81" s="26"/>
    </row>
  </sheetData>
  <mergeCells count="7">
    <mergeCell ref="A6:F6"/>
    <mergeCell ref="A7:F7"/>
    <mergeCell ref="F10:F11"/>
    <mergeCell ref="A10:A11"/>
    <mergeCell ref="B10:B11"/>
    <mergeCell ref="C10:C11"/>
    <mergeCell ref="D10:E10"/>
  </mergeCells>
  <printOptions/>
  <pageMargins left="0.5511811023622047" right="0.35433070866141736" top="0.1968503937007874" bottom="0.1968503937007874" header="0.31496062992125984" footer="0.11811023622047245"/>
  <pageSetup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dimension ref="A1:Q198"/>
  <sheetViews>
    <sheetView view="pageBreakPreview" zoomScale="75" zoomScaleNormal="75" zoomScaleSheetLayoutView="75" workbookViewId="0" topLeftCell="A1">
      <pane xSplit="2" ySplit="12" topLeftCell="C13" activePane="bottomRight" state="frozen"/>
      <selection pane="topLeft" activeCell="A1" sqref="A1"/>
      <selection pane="topRight" activeCell="C1" sqref="C1"/>
      <selection pane="bottomLeft" activeCell="A11" sqref="A11"/>
      <selection pane="bottomRight" activeCell="B35" sqref="B35"/>
    </sheetView>
  </sheetViews>
  <sheetFormatPr defaultColWidth="9.125" defaultRowHeight="12.75"/>
  <cols>
    <col min="1" max="1" width="10.375" style="0" customWidth="1"/>
    <col min="2" max="2" width="43.75390625" style="0" customWidth="1"/>
    <col min="3" max="3" width="13.25390625" style="8" customWidth="1"/>
    <col min="4" max="4" width="13.25390625" style="8" hidden="1" customWidth="1"/>
    <col min="5" max="5" width="13.25390625" style="8" customWidth="1"/>
    <col min="6" max="6" width="13.75390625" style="8" customWidth="1"/>
    <col min="7" max="7" width="13.25390625" style="8" hidden="1" customWidth="1"/>
    <col min="8" max="9" width="13.25390625" style="8" customWidth="1"/>
    <col min="10" max="10" width="9.75390625" style="8" customWidth="1"/>
    <col min="11" max="11" width="10.625" style="8" customWidth="1"/>
    <col min="12" max="13" width="13.25390625" style="8" customWidth="1"/>
    <col min="14" max="14" width="17.375" style="8" customWidth="1"/>
    <col min="15" max="15" width="13.25390625" style="8" customWidth="1"/>
  </cols>
  <sheetData>
    <row r="1" spans="1:17" ht="12.75">
      <c r="A1" s="9"/>
      <c r="B1" s="9"/>
      <c r="C1" s="10"/>
      <c r="D1" s="10"/>
      <c r="E1" s="10"/>
      <c r="F1" s="10"/>
      <c r="G1" s="10"/>
      <c r="H1" s="10"/>
      <c r="I1" s="10"/>
      <c r="J1" s="10" t="s">
        <v>289</v>
      </c>
      <c r="L1" s="10"/>
      <c r="M1" s="10"/>
      <c r="N1" s="10"/>
      <c r="O1" s="10"/>
      <c r="P1" s="9"/>
      <c r="Q1" s="9"/>
    </row>
    <row r="2" spans="1:17" ht="12.75">
      <c r="A2" s="9"/>
      <c r="B2" s="9"/>
      <c r="C2" s="10"/>
      <c r="D2" s="10"/>
      <c r="E2" s="10"/>
      <c r="F2" s="10"/>
      <c r="G2" s="10"/>
      <c r="H2" s="10"/>
      <c r="I2" s="10"/>
      <c r="J2" s="26" t="s">
        <v>268</v>
      </c>
      <c r="K2" s="26"/>
      <c r="L2" s="26"/>
      <c r="M2" s="26"/>
      <c r="N2" s="26"/>
      <c r="O2" s="10"/>
      <c r="P2" s="9"/>
      <c r="Q2" s="9"/>
    </row>
    <row r="3" spans="1:17" ht="12.75">
      <c r="A3" s="9"/>
      <c r="B3" s="9"/>
      <c r="C3" s="10"/>
      <c r="D3" s="10"/>
      <c r="E3" s="10"/>
      <c r="F3" s="10"/>
      <c r="G3" s="10"/>
      <c r="H3" s="10"/>
      <c r="I3" s="10"/>
      <c r="J3" s="26" t="s">
        <v>269</v>
      </c>
      <c r="K3" s="26"/>
      <c r="L3" s="26"/>
      <c r="M3" s="26"/>
      <c r="N3" s="26"/>
      <c r="O3" s="10"/>
      <c r="P3" s="9"/>
      <c r="Q3" s="9"/>
    </row>
    <row r="4" spans="1:17" ht="12.75">
      <c r="A4" s="9"/>
      <c r="B4" s="9"/>
      <c r="C4" s="10"/>
      <c r="D4" s="10"/>
      <c r="E4" s="10"/>
      <c r="F4" s="10"/>
      <c r="G4" s="10"/>
      <c r="H4" s="10"/>
      <c r="I4" s="10"/>
      <c r="J4" s="10"/>
      <c r="K4" s="10"/>
      <c r="L4" s="10"/>
      <c r="M4" s="10"/>
      <c r="N4" s="10"/>
      <c r="O4" s="10"/>
      <c r="P4" s="9"/>
      <c r="Q4" s="9"/>
    </row>
    <row r="5" spans="1:17" ht="15.75">
      <c r="A5" s="280" t="s">
        <v>12</v>
      </c>
      <c r="B5" s="280"/>
      <c r="C5" s="280"/>
      <c r="D5" s="280"/>
      <c r="E5" s="280"/>
      <c r="F5" s="280"/>
      <c r="G5" s="280"/>
      <c r="H5" s="280"/>
      <c r="I5" s="280"/>
      <c r="J5" s="280"/>
      <c r="K5" s="280"/>
      <c r="L5" s="280"/>
      <c r="M5" s="280"/>
      <c r="N5" s="280"/>
      <c r="O5" s="280"/>
      <c r="P5" s="9"/>
      <c r="Q5" s="9"/>
    </row>
    <row r="6" spans="1:17" ht="15.75">
      <c r="A6" s="280" t="s">
        <v>357</v>
      </c>
      <c r="B6" s="280"/>
      <c r="C6" s="280"/>
      <c r="D6" s="280"/>
      <c r="E6" s="280"/>
      <c r="F6" s="280"/>
      <c r="G6" s="280"/>
      <c r="H6" s="280"/>
      <c r="I6" s="280"/>
      <c r="J6" s="280"/>
      <c r="K6" s="280"/>
      <c r="L6" s="280"/>
      <c r="M6" s="280"/>
      <c r="N6" s="280"/>
      <c r="O6" s="280"/>
      <c r="P6" s="9"/>
      <c r="Q6" s="9"/>
    </row>
    <row r="7" spans="3:15" s="1" customFormat="1" ht="12.75">
      <c r="C7" s="30"/>
      <c r="D7" s="30"/>
      <c r="E7" s="30"/>
      <c r="F7" s="30"/>
      <c r="G7" s="30"/>
      <c r="H7" s="30"/>
      <c r="I7" s="30"/>
      <c r="J7" s="30"/>
      <c r="K7" s="30"/>
      <c r="L7" s="30"/>
      <c r="M7" s="30" t="s">
        <v>323</v>
      </c>
      <c r="N7" s="30"/>
      <c r="O7" s="30"/>
    </row>
    <row r="8" spans="1:15" s="1" customFormat="1" ht="12.75">
      <c r="A8" s="278" t="s">
        <v>358</v>
      </c>
      <c r="B8" s="278" t="s">
        <v>359</v>
      </c>
      <c r="C8" s="279" t="s">
        <v>246</v>
      </c>
      <c r="D8" s="279"/>
      <c r="E8" s="279"/>
      <c r="F8" s="279"/>
      <c r="G8" s="279"/>
      <c r="H8" s="279" t="s">
        <v>247</v>
      </c>
      <c r="I8" s="279"/>
      <c r="J8" s="279"/>
      <c r="K8" s="279"/>
      <c r="L8" s="279"/>
      <c r="M8" s="279"/>
      <c r="N8" s="25"/>
      <c r="O8" s="277" t="s">
        <v>248</v>
      </c>
    </row>
    <row r="9" spans="1:15" s="1" customFormat="1" ht="12.75" customHeight="1">
      <c r="A9" s="278"/>
      <c r="B9" s="278"/>
      <c r="C9" s="277" t="s">
        <v>245</v>
      </c>
      <c r="D9" s="277" t="s">
        <v>343</v>
      </c>
      <c r="E9" s="279" t="s">
        <v>360</v>
      </c>
      <c r="F9" s="279"/>
      <c r="G9" s="277" t="s">
        <v>344</v>
      </c>
      <c r="H9" s="277" t="s">
        <v>245</v>
      </c>
      <c r="I9" s="277" t="s">
        <v>343</v>
      </c>
      <c r="J9" s="279" t="s">
        <v>360</v>
      </c>
      <c r="K9" s="279"/>
      <c r="L9" s="277" t="s">
        <v>344</v>
      </c>
      <c r="M9" s="277" t="s">
        <v>372</v>
      </c>
      <c r="N9" s="277"/>
      <c r="O9" s="277"/>
    </row>
    <row r="10" spans="1:15" s="1" customFormat="1" ht="12.75" customHeight="1">
      <c r="A10" s="278"/>
      <c r="B10" s="278"/>
      <c r="C10" s="277"/>
      <c r="D10" s="277"/>
      <c r="E10" s="279"/>
      <c r="F10" s="279"/>
      <c r="G10" s="277"/>
      <c r="H10" s="277"/>
      <c r="I10" s="277"/>
      <c r="J10" s="279"/>
      <c r="K10" s="279"/>
      <c r="L10" s="277"/>
      <c r="M10" s="277" t="s">
        <v>371</v>
      </c>
      <c r="N10" s="31" t="s">
        <v>360</v>
      </c>
      <c r="O10" s="277"/>
    </row>
    <row r="11" spans="1:15" s="16" customFormat="1" ht="96" customHeight="1">
      <c r="A11" s="278"/>
      <c r="B11" s="278"/>
      <c r="C11" s="277"/>
      <c r="D11" s="277"/>
      <c r="E11" s="31" t="s">
        <v>361</v>
      </c>
      <c r="F11" s="31" t="s">
        <v>362</v>
      </c>
      <c r="G11" s="277"/>
      <c r="H11" s="277"/>
      <c r="I11" s="277"/>
      <c r="J11" s="31" t="s">
        <v>361</v>
      </c>
      <c r="K11" s="31" t="s">
        <v>363</v>
      </c>
      <c r="L11" s="277"/>
      <c r="M11" s="277"/>
      <c r="N11" s="31" t="s">
        <v>373</v>
      </c>
      <c r="O11" s="277"/>
    </row>
    <row r="12" spans="1:15" s="38" customFormat="1" ht="12">
      <c r="A12" s="37">
        <v>1</v>
      </c>
      <c r="B12" s="37">
        <v>2</v>
      </c>
      <c r="C12" s="37">
        <v>3</v>
      </c>
      <c r="D12" s="37">
        <v>4</v>
      </c>
      <c r="E12" s="37">
        <v>4</v>
      </c>
      <c r="F12" s="37">
        <v>5</v>
      </c>
      <c r="G12" s="37">
        <v>7</v>
      </c>
      <c r="H12" s="37">
        <v>6</v>
      </c>
      <c r="I12" s="37">
        <v>7</v>
      </c>
      <c r="J12" s="37">
        <v>8</v>
      </c>
      <c r="K12" s="37">
        <v>9</v>
      </c>
      <c r="L12" s="37">
        <v>10</v>
      </c>
      <c r="M12" s="37">
        <v>11</v>
      </c>
      <c r="N12" s="37">
        <v>12</v>
      </c>
      <c r="O12" s="37">
        <v>13</v>
      </c>
    </row>
    <row r="13" spans="1:15" s="1" customFormat="1" ht="12.75" hidden="1">
      <c r="A13" s="3" t="s">
        <v>315</v>
      </c>
      <c r="B13" s="4" t="s">
        <v>249</v>
      </c>
      <c r="C13" s="25"/>
      <c r="D13" s="25"/>
      <c r="E13" s="25"/>
      <c r="F13" s="25"/>
      <c r="G13" s="25"/>
      <c r="H13" s="25"/>
      <c r="I13" s="25"/>
      <c r="J13" s="25"/>
      <c r="K13" s="25"/>
      <c r="L13" s="25"/>
      <c r="M13" s="25"/>
      <c r="N13" s="25"/>
      <c r="O13" s="25"/>
    </row>
    <row r="14" spans="1:15" s="1" customFormat="1" ht="12.75" hidden="1">
      <c r="A14" s="2"/>
      <c r="B14" s="5"/>
      <c r="C14" s="25"/>
      <c r="D14" s="32"/>
      <c r="E14" s="32"/>
      <c r="F14" s="32"/>
      <c r="G14" s="32"/>
      <c r="H14" s="32"/>
      <c r="I14" s="32"/>
      <c r="J14" s="32"/>
      <c r="K14" s="32"/>
      <c r="L14" s="32"/>
      <c r="M14" s="32"/>
      <c r="N14" s="32"/>
      <c r="O14" s="32"/>
    </row>
    <row r="15" spans="1:15" s="13" customFormat="1" ht="13.5" customHeight="1">
      <c r="A15" s="56" t="s">
        <v>290</v>
      </c>
      <c r="B15" s="12" t="s">
        <v>291</v>
      </c>
      <c r="C15" s="57">
        <f>669043+176377.32+20000+16000+150000+110000+150000+34468</f>
        <v>1325888.32</v>
      </c>
      <c r="D15" s="57">
        <v>1393464</v>
      </c>
      <c r="E15" s="57">
        <f>403000+100000+100000+65000+115000+30595</f>
        <v>813595</v>
      </c>
      <c r="F15" s="57">
        <f>80000+1000-5000</f>
        <v>76000</v>
      </c>
      <c r="G15" s="57">
        <v>0</v>
      </c>
      <c r="H15" s="57">
        <f aca="true" t="shared" si="0" ref="H15:N15">H17</f>
        <v>0</v>
      </c>
      <c r="I15" s="57">
        <f t="shared" si="0"/>
        <v>0</v>
      </c>
      <c r="J15" s="57">
        <f t="shared" si="0"/>
        <v>0</v>
      </c>
      <c r="K15" s="57">
        <f t="shared" si="0"/>
        <v>0</v>
      </c>
      <c r="L15" s="57">
        <f t="shared" si="0"/>
        <v>0</v>
      </c>
      <c r="M15" s="57">
        <f t="shared" si="0"/>
        <v>0</v>
      </c>
      <c r="N15" s="57">
        <f t="shared" si="0"/>
        <v>0</v>
      </c>
      <c r="O15" s="57">
        <f>C15+H15</f>
        <v>1325888.32</v>
      </c>
    </row>
    <row r="16" spans="1:15" s="1" customFormat="1" ht="12.75" hidden="1">
      <c r="A16" s="2"/>
      <c r="B16" s="5"/>
      <c r="C16" s="57">
        <v>1393464</v>
      </c>
      <c r="D16" s="57">
        <v>1393464</v>
      </c>
      <c r="E16" s="57">
        <v>865648</v>
      </c>
      <c r="F16" s="57">
        <v>75500</v>
      </c>
      <c r="G16" s="32"/>
      <c r="H16" s="32"/>
      <c r="I16" s="32"/>
      <c r="J16" s="32"/>
      <c r="K16" s="32"/>
      <c r="L16" s="32"/>
      <c r="M16" s="32"/>
      <c r="N16" s="32"/>
      <c r="O16" s="32"/>
    </row>
    <row r="17" spans="1:15" s="1" customFormat="1" ht="12.75">
      <c r="A17" s="6" t="s">
        <v>250</v>
      </c>
      <c r="B17" s="5" t="s">
        <v>251</v>
      </c>
      <c r="C17" s="57">
        <f>669043+176377.32+20000+16000+150000+110000+150000+34468</f>
        <v>1325888.32</v>
      </c>
      <c r="D17" s="57">
        <v>1393464</v>
      </c>
      <c r="E17" s="57">
        <f>403000+100000+100000+65000+115000+30595</f>
        <v>813595</v>
      </c>
      <c r="F17" s="57">
        <f>80000+1000-5000</f>
        <v>76000</v>
      </c>
      <c r="G17" s="25"/>
      <c r="H17" s="25">
        <f>I17+L17</f>
        <v>0</v>
      </c>
      <c r="I17" s="25">
        <v>0</v>
      </c>
      <c r="J17" s="25"/>
      <c r="K17" s="25"/>
      <c r="L17" s="25"/>
      <c r="M17" s="25"/>
      <c r="N17" s="25"/>
      <c r="O17" s="25">
        <f>C17+H17</f>
        <v>1325888.32</v>
      </c>
    </row>
    <row r="18" spans="1:15" s="1" customFormat="1" ht="12.75" hidden="1">
      <c r="A18" s="6"/>
      <c r="B18" s="5"/>
      <c r="C18" s="25"/>
      <c r="D18" s="25"/>
      <c r="E18" s="25"/>
      <c r="F18" s="25"/>
      <c r="G18" s="25"/>
      <c r="H18" s="25"/>
      <c r="I18" s="25"/>
      <c r="J18" s="25"/>
      <c r="K18" s="25"/>
      <c r="L18" s="25"/>
      <c r="M18" s="25"/>
      <c r="N18" s="25"/>
      <c r="O18" s="25"/>
    </row>
    <row r="19" spans="1:15" s="13" customFormat="1" ht="12.75">
      <c r="A19" s="56" t="s">
        <v>292</v>
      </c>
      <c r="B19" s="12" t="s">
        <v>287</v>
      </c>
      <c r="C19" s="57">
        <f>C21+C23+C25</f>
        <v>11511202</v>
      </c>
      <c r="D19" s="57">
        <f aca="true" t="shared" si="1" ref="D19:O19">D21+D23+D25</f>
        <v>7440610</v>
      </c>
      <c r="E19" s="57">
        <f t="shared" si="1"/>
        <v>6590971</v>
      </c>
      <c r="F19" s="57">
        <f t="shared" si="1"/>
        <v>1342922</v>
      </c>
      <c r="G19" s="57">
        <f t="shared" si="1"/>
        <v>0</v>
      </c>
      <c r="H19" s="57">
        <f t="shared" si="1"/>
        <v>815000</v>
      </c>
      <c r="I19" s="57">
        <f t="shared" si="1"/>
        <v>800000</v>
      </c>
      <c r="J19" s="57">
        <f t="shared" si="1"/>
        <v>0</v>
      </c>
      <c r="K19" s="57">
        <f t="shared" si="1"/>
        <v>0</v>
      </c>
      <c r="L19" s="57">
        <f>L21+L23+L25</f>
        <v>15000</v>
      </c>
      <c r="M19" s="57">
        <f t="shared" si="1"/>
        <v>15000</v>
      </c>
      <c r="N19" s="57">
        <f t="shared" si="1"/>
        <v>0</v>
      </c>
      <c r="O19" s="57">
        <f t="shared" si="1"/>
        <v>12326202</v>
      </c>
    </row>
    <row r="20" spans="1:15" s="1" customFormat="1" ht="12.75" hidden="1">
      <c r="A20" s="6"/>
      <c r="B20" s="5"/>
      <c r="C20" s="25"/>
      <c r="D20" s="25"/>
      <c r="E20" s="25"/>
      <c r="F20" s="25"/>
      <c r="G20" s="25"/>
      <c r="H20" s="25"/>
      <c r="I20" s="25"/>
      <c r="J20" s="25"/>
      <c r="K20" s="25"/>
      <c r="L20" s="25"/>
      <c r="M20" s="25"/>
      <c r="N20" s="25"/>
      <c r="O20" s="25"/>
    </row>
    <row r="21" spans="1:15" s="1" customFormat="1" ht="12.75">
      <c r="A21" s="6" t="s">
        <v>252</v>
      </c>
      <c r="B21" s="7" t="s">
        <v>274</v>
      </c>
      <c r="C21" s="25">
        <f>8495570+65000+71000+100000+390000+56300+39332+34000</f>
        <v>9251202</v>
      </c>
      <c r="D21" s="25">
        <v>5838498</v>
      </c>
      <c r="E21" s="25">
        <f>4648500+78000+395971+5000</f>
        <v>5127471</v>
      </c>
      <c r="F21" s="25">
        <f>1210000+8700+29160+10000-2000+4630-24348</f>
        <v>1236142</v>
      </c>
      <c r="G21" s="25">
        <v>0</v>
      </c>
      <c r="H21" s="25">
        <f>I21+L21</f>
        <v>815000</v>
      </c>
      <c r="I21" s="25">
        <f>800000</f>
        <v>800000</v>
      </c>
      <c r="J21" s="25"/>
      <c r="K21" s="25"/>
      <c r="L21" s="25">
        <f>M21</f>
        <v>15000</v>
      </c>
      <c r="M21" s="25">
        <v>15000</v>
      </c>
      <c r="N21" s="25">
        <v>0</v>
      </c>
      <c r="O21" s="25">
        <f>C21+H21</f>
        <v>10066202</v>
      </c>
    </row>
    <row r="22" spans="1:15" s="1" customFormat="1" ht="12.75" hidden="1">
      <c r="A22" s="6"/>
      <c r="B22" s="5"/>
      <c r="C22" s="25"/>
      <c r="D22" s="25"/>
      <c r="E22" s="25"/>
      <c r="F22" s="25"/>
      <c r="G22" s="25"/>
      <c r="H22" s="25"/>
      <c r="I22" s="25"/>
      <c r="J22" s="25"/>
      <c r="K22" s="25"/>
      <c r="L22" s="25">
        <f>M22</f>
        <v>0</v>
      </c>
      <c r="M22" s="25"/>
      <c r="N22" s="25"/>
      <c r="O22" s="25"/>
    </row>
    <row r="23" spans="1:15" s="1" customFormat="1" ht="12.75">
      <c r="A23" s="6" t="s">
        <v>276</v>
      </c>
      <c r="B23" s="5" t="s">
        <v>277</v>
      </c>
      <c r="C23" s="25">
        <f>1935000+700000+15000-390000</f>
        <v>2260000</v>
      </c>
      <c r="D23" s="25">
        <v>1602112</v>
      </c>
      <c r="E23" s="25">
        <f>1308500+155000</f>
        <v>1463500</v>
      </c>
      <c r="F23" s="25">
        <v>106780</v>
      </c>
      <c r="G23" s="25">
        <v>0</v>
      </c>
      <c r="H23" s="25">
        <f>I23+L23</f>
        <v>0</v>
      </c>
      <c r="I23" s="25"/>
      <c r="J23" s="25"/>
      <c r="K23" s="25"/>
      <c r="L23" s="25">
        <f>M23</f>
        <v>0</v>
      </c>
      <c r="M23" s="25">
        <v>0</v>
      </c>
      <c r="N23" s="25">
        <v>0</v>
      </c>
      <c r="O23" s="25">
        <f>C23+H23</f>
        <v>2260000</v>
      </c>
    </row>
    <row r="24" spans="1:15" s="1" customFormat="1" ht="12.75" hidden="1">
      <c r="A24" s="6"/>
      <c r="B24" s="5"/>
      <c r="C24" s="25"/>
      <c r="D24" s="25"/>
      <c r="E24" s="25"/>
      <c r="F24" s="25"/>
      <c r="G24" s="25"/>
      <c r="H24" s="25"/>
      <c r="I24" s="25"/>
      <c r="J24" s="25"/>
      <c r="K24" s="25"/>
      <c r="L24" s="25"/>
      <c r="M24" s="25"/>
      <c r="N24" s="25"/>
      <c r="O24" s="25"/>
    </row>
    <row r="25" spans="1:15" s="1" customFormat="1" ht="78.75" customHeight="1" hidden="1">
      <c r="A25" s="6" t="s">
        <v>335</v>
      </c>
      <c r="B25" s="15" t="s">
        <v>337</v>
      </c>
      <c r="C25" s="25">
        <f>D25+G25</f>
        <v>0</v>
      </c>
      <c r="D25" s="25"/>
      <c r="E25" s="25"/>
      <c r="F25" s="25"/>
      <c r="G25" s="25"/>
      <c r="H25" s="25">
        <f>I25+L25</f>
        <v>0</v>
      </c>
      <c r="I25" s="25"/>
      <c r="J25" s="25"/>
      <c r="K25" s="25"/>
      <c r="L25" s="25"/>
      <c r="M25" s="25"/>
      <c r="N25" s="25"/>
      <c r="O25" s="25">
        <f>C25+H25</f>
        <v>0</v>
      </c>
    </row>
    <row r="26" spans="1:15" s="1" customFormat="1" ht="13.5" customHeight="1" hidden="1">
      <c r="A26" s="6"/>
      <c r="B26" s="5" t="s">
        <v>348</v>
      </c>
      <c r="C26" s="25">
        <f>D26+G26</f>
        <v>0</v>
      </c>
      <c r="D26" s="25"/>
      <c r="E26" s="25"/>
      <c r="F26" s="25"/>
      <c r="G26" s="25"/>
      <c r="H26" s="25">
        <f>I26+L26</f>
        <v>0</v>
      </c>
      <c r="I26" s="25"/>
      <c r="J26" s="25"/>
      <c r="K26" s="25"/>
      <c r="L26" s="25"/>
      <c r="M26" s="25"/>
      <c r="N26" s="25"/>
      <c r="O26" s="25">
        <f>C26+H26</f>
        <v>0</v>
      </c>
    </row>
    <row r="27" spans="1:15" s="13" customFormat="1" ht="12.75" hidden="1">
      <c r="A27" s="56" t="s">
        <v>293</v>
      </c>
      <c r="B27" s="12" t="s">
        <v>288</v>
      </c>
      <c r="C27" s="57">
        <f>D27+G27</f>
        <v>0</v>
      </c>
      <c r="D27" s="57">
        <f>D29</f>
        <v>0</v>
      </c>
      <c r="E27" s="57">
        <f aca="true" t="shared" si="2" ref="E27:N27">E29</f>
        <v>0</v>
      </c>
      <c r="F27" s="57">
        <f t="shared" si="2"/>
        <v>0</v>
      </c>
      <c r="G27" s="57">
        <f t="shared" si="2"/>
        <v>0</v>
      </c>
      <c r="H27" s="57">
        <f t="shared" si="2"/>
        <v>0</v>
      </c>
      <c r="I27" s="57">
        <f t="shared" si="2"/>
        <v>0</v>
      </c>
      <c r="J27" s="57">
        <f t="shared" si="2"/>
        <v>0</v>
      </c>
      <c r="K27" s="57">
        <f t="shared" si="2"/>
        <v>0</v>
      </c>
      <c r="L27" s="57">
        <f t="shared" si="2"/>
        <v>0</v>
      </c>
      <c r="M27" s="57">
        <f t="shared" si="2"/>
        <v>0</v>
      </c>
      <c r="N27" s="57">
        <f t="shared" si="2"/>
        <v>0</v>
      </c>
      <c r="O27" s="57">
        <f>C27+H27</f>
        <v>0</v>
      </c>
    </row>
    <row r="28" spans="1:15" s="1" customFormat="1" ht="12.75" hidden="1">
      <c r="A28" s="6"/>
      <c r="B28" s="5"/>
      <c r="C28" s="25"/>
      <c r="D28" s="25"/>
      <c r="E28" s="25"/>
      <c r="F28" s="25"/>
      <c r="G28" s="25"/>
      <c r="H28" s="25"/>
      <c r="I28" s="25"/>
      <c r="J28" s="25"/>
      <c r="K28" s="25"/>
      <c r="L28" s="25"/>
      <c r="M28" s="25"/>
      <c r="N28" s="25"/>
      <c r="O28" s="25"/>
    </row>
    <row r="29" spans="1:15" s="1" customFormat="1" ht="12.75" hidden="1">
      <c r="A29" s="6" t="s">
        <v>253</v>
      </c>
      <c r="B29" s="5" t="s">
        <v>254</v>
      </c>
      <c r="C29" s="25">
        <f>D29+G29</f>
        <v>0</v>
      </c>
      <c r="D29" s="25">
        <v>0</v>
      </c>
      <c r="E29" s="25">
        <v>0</v>
      </c>
      <c r="F29" s="25">
        <v>0</v>
      </c>
      <c r="G29" s="25"/>
      <c r="H29" s="25">
        <f>I29+L29</f>
        <v>0</v>
      </c>
      <c r="I29" s="25"/>
      <c r="J29" s="25"/>
      <c r="K29" s="25"/>
      <c r="L29" s="25"/>
      <c r="M29" s="25"/>
      <c r="N29" s="25"/>
      <c r="O29" s="25">
        <f>C29+H29</f>
        <v>0</v>
      </c>
    </row>
    <row r="30" spans="1:15" s="1" customFormat="1" ht="12.75" hidden="1">
      <c r="A30" s="6"/>
      <c r="B30" s="5"/>
      <c r="C30" s="25"/>
      <c r="D30" s="25"/>
      <c r="E30" s="25"/>
      <c r="F30" s="25"/>
      <c r="G30" s="25"/>
      <c r="H30" s="25"/>
      <c r="I30" s="25"/>
      <c r="J30" s="25"/>
      <c r="K30" s="25"/>
      <c r="L30" s="25"/>
      <c r="M30" s="25"/>
      <c r="N30" s="25"/>
      <c r="O30" s="25"/>
    </row>
    <row r="31" spans="1:15" s="13" customFormat="1" ht="25.5">
      <c r="A31" s="56" t="s">
        <v>294</v>
      </c>
      <c r="B31" s="58" t="s">
        <v>279</v>
      </c>
      <c r="C31" s="57">
        <f>SUM(C33:C37)</f>
        <v>90830</v>
      </c>
      <c r="D31" s="57">
        <f>SUM(D33:D37)</f>
        <v>80000</v>
      </c>
      <c r="E31" s="57"/>
      <c r="F31" s="57"/>
      <c r="G31" s="57"/>
      <c r="H31" s="57">
        <v>0</v>
      </c>
      <c r="I31" s="57"/>
      <c r="J31" s="57"/>
      <c r="K31" s="57"/>
      <c r="L31" s="57"/>
      <c r="M31" s="57"/>
      <c r="N31" s="57"/>
      <c r="O31" s="57">
        <f>C31+H31</f>
        <v>90830</v>
      </c>
    </row>
    <row r="32" spans="1:15" s="1" customFormat="1" ht="12.75" hidden="1">
      <c r="A32" s="6"/>
      <c r="B32" s="5"/>
      <c r="C32" s="25"/>
      <c r="D32" s="25"/>
      <c r="E32" s="25"/>
      <c r="F32" s="25"/>
      <c r="G32" s="25"/>
      <c r="H32" s="25"/>
      <c r="I32" s="25"/>
      <c r="J32" s="25"/>
      <c r="K32" s="25"/>
      <c r="L32" s="25"/>
      <c r="M32" s="25"/>
      <c r="N32" s="25"/>
      <c r="O32" s="25"/>
    </row>
    <row r="33" spans="1:15" s="1" customFormat="1" ht="12.75">
      <c r="A33" s="6" t="s">
        <v>255</v>
      </c>
      <c r="B33" s="5" t="s">
        <v>256</v>
      </c>
      <c r="C33" s="25">
        <f>20000-8868</f>
        <v>11132</v>
      </c>
      <c r="D33" s="25">
        <v>40000</v>
      </c>
      <c r="E33" s="25"/>
      <c r="F33" s="25"/>
      <c r="G33" s="25"/>
      <c r="H33" s="25">
        <f>I33+L33</f>
        <v>0</v>
      </c>
      <c r="I33" s="25"/>
      <c r="J33" s="25"/>
      <c r="K33" s="25"/>
      <c r="L33" s="25"/>
      <c r="M33" s="25"/>
      <c r="N33" s="25"/>
      <c r="O33" s="25">
        <f>C33+H33</f>
        <v>11132</v>
      </c>
    </row>
    <row r="34" spans="1:15" s="1" customFormat="1" ht="12.75" hidden="1">
      <c r="A34" s="6"/>
      <c r="B34" s="5"/>
      <c r="C34" s="25"/>
      <c r="D34" s="25"/>
      <c r="E34" s="25"/>
      <c r="F34" s="25"/>
      <c r="G34" s="25"/>
      <c r="H34" s="25"/>
      <c r="I34" s="25"/>
      <c r="J34" s="25"/>
      <c r="K34" s="25"/>
      <c r="L34" s="25"/>
      <c r="M34" s="25"/>
      <c r="N34" s="25"/>
      <c r="O34" s="25"/>
    </row>
    <row r="35" spans="1:15" s="1" customFormat="1" ht="25.5">
      <c r="A35" s="6" t="s">
        <v>257</v>
      </c>
      <c r="B35" s="7" t="s">
        <v>296</v>
      </c>
      <c r="C35" s="25">
        <f>40000+6000+1500+2500+29000-18802</f>
        <v>60198</v>
      </c>
      <c r="D35" s="25">
        <v>40000</v>
      </c>
      <c r="E35" s="25"/>
      <c r="F35" s="25"/>
      <c r="G35" s="25"/>
      <c r="H35" s="25">
        <f>I35+L35</f>
        <v>0</v>
      </c>
      <c r="I35" s="25"/>
      <c r="J35" s="25"/>
      <c r="K35" s="25"/>
      <c r="L35" s="25"/>
      <c r="M35" s="25"/>
      <c r="N35" s="25"/>
      <c r="O35" s="25">
        <f>C35+H35</f>
        <v>60198</v>
      </c>
    </row>
    <row r="36" spans="1:15" s="1" customFormat="1" ht="12.75" hidden="1">
      <c r="A36" s="6"/>
      <c r="B36" s="5"/>
      <c r="C36" s="25"/>
      <c r="D36" s="25"/>
      <c r="E36" s="25"/>
      <c r="F36" s="25"/>
      <c r="G36" s="25"/>
      <c r="H36" s="25"/>
      <c r="I36" s="25"/>
      <c r="J36" s="25"/>
      <c r="K36" s="25"/>
      <c r="L36" s="25"/>
      <c r="M36" s="25"/>
      <c r="N36" s="25"/>
      <c r="O36" s="25"/>
    </row>
    <row r="37" spans="1:15" s="1" customFormat="1" ht="25.5">
      <c r="A37" s="6" t="s">
        <v>338</v>
      </c>
      <c r="B37" s="7" t="s">
        <v>339</v>
      </c>
      <c r="C37" s="25">
        <f>20000-500</f>
        <v>19500</v>
      </c>
      <c r="D37" s="25"/>
      <c r="E37" s="25"/>
      <c r="F37" s="25"/>
      <c r="G37" s="25"/>
      <c r="H37" s="25">
        <f>I37+L37</f>
        <v>0</v>
      </c>
      <c r="I37" s="25"/>
      <c r="J37" s="25"/>
      <c r="K37" s="25"/>
      <c r="L37" s="25"/>
      <c r="M37" s="25"/>
      <c r="N37" s="25"/>
      <c r="O37" s="25">
        <f>C37+H37</f>
        <v>19500</v>
      </c>
    </row>
    <row r="38" spans="1:15" s="1" customFormat="1" ht="12.75">
      <c r="A38" s="6"/>
      <c r="B38" s="5"/>
      <c r="C38" s="25"/>
      <c r="D38" s="25"/>
      <c r="E38" s="25"/>
      <c r="F38" s="25"/>
      <c r="G38" s="25"/>
      <c r="H38" s="25"/>
      <c r="I38" s="25"/>
      <c r="J38" s="25"/>
      <c r="K38" s="25"/>
      <c r="L38" s="25"/>
      <c r="M38" s="25"/>
      <c r="N38" s="25"/>
      <c r="O38" s="25"/>
    </row>
    <row r="39" spans="1:15" s="13" customFormat="1" ht="12.75">
      <c r="A39" s="56" t="s">
        <v>295</v>
      </c>
      <c r="B39" s="12" t="s">
        <v>280</v>
      </c>
      <c r="C39" s="57">
        <f>SUM(C41:C52)</f>
        <v>446466</v>
      </c>
      <c r="D39" s="57">
        <f>SUM(D41:D52)</f>
        <v>710000</v>
      </c>
      <c r="E39" s="57">
        <f>SUM(E41:E52)</f>
        <v>0</v>
      </c>
      <c r="F39" s="57">
        <f>SUM(F41:F52)</f>
        <v>0</v>
      </c>
      <c r="G39" s="57">
        <f>SUM(G41:G52)</f>
        <v>0</v>
      </c>
      <c r="H39" s="57">
        <f>SUM(H41:H51)</f>
        <v>1903085</v>
      </c>
      <c r="I39" s="57">
        <f>SUM(I41:I51)</f>
        <v>1903085</v>
      </c>
      <c r="J39" s="57">
        <f>SUM(J41:J52)</f>
        <v>0</v>
      </c>
      <c r="K39" s="57">
        <f>SUM(K41:K52)</f>
        <v>0</v>
      </c>
      <c r="L39" s="57">
        <f>SUM(L41:L52)</f>
        <v>0</v>
      </c>
      <c r="M39" s="57">
        <f>SUM(M41:M52)</f>
        <v>0</v>
      </c>
      <c r="N39" s="57">
        <f>SUM(N41:N52)</f>
        <v>0</v>
      </c>
      <c r="O39" s="57">
        <f>C39+H39</f>
        <v>2349551</v>
      </c>
    </row>
    <row r="40" spans="1:15" s="1" customFormat="1" ht="15" customHeight="1" hidden="1">
      <c r="A40" s="6"/>
      <c r="B40" s="5"/>
      <c r="C40" s="25"/>
      <c r="D40" s="25"/>
      <c r="E40" s="25"/>
      <c r="F40" s="25"/>
      <c r="G40" s="25"/>
      <c r="H40" s="25"/>
      <c r="I40" s="25"/>
      <c r="J40" s="25"/>
      <c r="K40" s="25"/>
      <c r="L40" s="25"/>
      <c r="M40" s="25"/>
      <c r="N40" s="25"/>
      <c r="O40" s="25"/>
    </row>
    <row r="41" spans="1:15" s="1" customFormat="1" ht="25.5" hidden="1">
      <c r="A41" s="6" t="s">
        <v>258</v>
      </c>
      <c r="B41" s="7" t="s">
        <v>259</v>
      </c>
      <c r="C41" s="25">
        <f>D41+G41</f>
        <v>0</v>
      </c>
      <c r="D41" s="25"/>
      <c r="E41" s="25"/>
      <c r="F41" s="25"/>
      <c r="G41" s="25"/>
      <c r="H41" s="25">
        <f>I41+L41</f>
        <v>0</v>
      </c>
      <c r="I41" s="25"/>
      <c r="J41" s="25"/>
      <c r="K41" s="25"/>
      <c r="L41" s="25"/>
      <c r="M41" s="25"/>
      <c r="N41" s="25"/>
      <c r="O41" s="25">
        <f>C41+H41</f>
        <v>0</v>
      </c>
    </row>
    <row r="42" spans="1:15" s="1" customFormat="1" ht="12.75" hidden="1">
      <c r="A42" s="6"/>
      <c r="B42" s="7"/>
      <c r="C42" s="25"/>
      <c r="D42" s="25"/>
      <c r="E42" s="25"/>
      <c r="F42" s="25"/>
      <c r="G42" s="25"/>
      <c r="H42" s="25"/>
      <c r="I42" s="25"/>
      <c r="J42" s="25"/>
      <c r="K42" s="25"/>
      <c r="L42" s="25"/>
      <c r="M42" s="25"/>
      <c r="N42" s="25"/>
      <c r="O42" s="25"/>
    </row>
    <row r="43" spans="1:15" s="1" customFormat="1" ht="12.75">
      <c r="A43" s="6" t="s">
        <v>313</v>
      </c>
      <c r="B43" s="7" t="s">
        <v>314</v>
      </c>
      <c r="C43" s="25">
        <v>61000</v>
      </c>
      <c r="D43" s="25"/>
      <c r="E43" s="25"/>
      <c r="F43" s="25"/>
      <c r="G43" s="25"/>
      <c r="H43" s="25">
        <f>I43+L43</f>
        <v>0</v>
      </c>
      <c r="I43" s="25"/>
      <c r="J43" s="25"/>
      <c r="K43" s="25"/>
      <c r="L43" s="25"/>
      <c r="M43" s="25"/>
      <c r="N43" s="25"/>
      <c r="O43" s="25">
        <f>C43+H43</f>
        <v>61000</v>
      </c>
    </row>
    <row r="44" spans="1:15" s="1" customFormat="1" ht="12.75" hidden="1">
      <c r="A44" s="6"/>
      <c r="B44" s="7"/>
      <c r="C44" s="25"/>
      <c r="D44" s="25"/>
      <c r="E44" s="25"/>
      <c r="F44" s="25"/>
      <c r="G44" s="25"/>
      <c r="H44" s="25"/>
      <c r="I44" s="25"/>
      <c r="J44" s="25"/>
      <c r="K44" s="25"/>
      <c r="L44" s="25"/>
      <c r="M44" s="25"/>
      <c r="N44" s="25"/>
      <c r="O44" s="25"/>
    </row>
    <row r="45" spans="1:15" s="1" customFormat="1" ht="12.75" hidden="1">
      <c r="A45" s="6" t="s">
        <v>346</v>
      </c>
      <c r="B45" s="7" t="s">
        <v>322</v>
      </c>
      <c r="C45" s="25">
        <f>D45+G45</f>
        <v>0</v>
      </c>
      <c r="D45" s="25"/>
      <c r="E45" s="25"/>
      <c r="F45" s="25"/>
      <c r="G45" s="25"/>
      <c r="H45" s="25">
        <f>I45+L45</f>
        <v>0</v>
      </c>
      <c r="I45" s="25"/>
      <c r="J45" s="25"/>
      <c r="K45" s="25"/>
      <c r="L45" s="25"/>
      <c r="M45" s="25"/>
      <c r="N45" s="25"/>
      <c r="O45" s="25">
        <f>C45+H45</f>
        <v>0</v>
      </c>
    </row>
    <row r="46" spans="1:15" s="1" customFormat="1" ht="12.75" hidden="1">
      <c r="A46" s="6"/>
      <c r="B46" s="5"/>
      <c r="C46" s="25"/>
      <c r="D46" s="25"/>
      <c r="E46" s="25"/>
      <c r="F46" s="25"/>
      <c r="G46" s="25"/>
      <c r="H46" s="25"/>
      <c r="I46" s="25"/>
      <c r="J46" s="25"/>
      <c r="K46" s="25"/>
      <c r="L46" s="25"/>
      <c r="M46" s="25"/>
      <c r="N46" s="25"/>
      <c r="O46" s="25"/>
    </row>
    <row r="47" spans="1:15" s="1" customFormat="1" ht="12.75">
      <c r="A47" s="6" t="s">
        <v>260</v>
      </c>
      <c r="B47" s="5" t="s">
        <v>261</v>
      </c>
      <c r="C47" s="25">
        <f>540000-39029-16000-6000-1500+39000-149000+50000-32005</f>
        <v>385466</v>
      </c>
      <c r="D47" s="25">
        <v>710000</v>
      </c>
      <c r="E47" s="25"/>
      <c r="F47" s="25"/>
      <c r="G47" s="25"/>
      <c r="H47" s="25">
        <f>I47+L47</f>
        <v>0</v>
      </c>
      <c r="I47" s="25">
        <v>0</v>
      </c>
      <c r="J47" s="25"/>
      <c r="K47" s="25"/>
      <c r="L47" s="25"/>
      <c r="M47" s="25"/>
      <c r="N47" s="25"/>
      <c r="O47" s="25">
        <f>C47+H47</f>
        <v>385466</v>
      </c>
    </row>
    <row r="48" spans="1:15" s="1" customFormat="1" ht="12.75" hidden="1">
      <c r="A48" s="6"/>
      <c r="B48" s="5"/>
      <c r="C48" s="25"/>
      <c r="D48" s="25"/>
      <c r="E48" s="25"/>
      <c r="F48" s="25"/>
      <c r="G48" s="25"/>
      <c r="H48" s="25"/>
      <c r="I48" s="25"/>
      <c r="J48" s="25"/>
      <c r="K48" s="25"/>
      <c r="L48" s="25"/>
      <c r="M48" s="25"/>
      <c r="N48" s="25"/>
      <c r="O48" s="25"/>
    </row>
    <row r="49" spans="1:15" s="1" customFormat="1" ht="38.25" hidden="1">
      <c r="A49" s="6" t="s">
        <v>317</v>
      </c>
      <c r="B49" s="11" t="s">
        <v>318</v>
      </c>
      <c r="C49" s="25">
        <f>D49+G49</f>
        <v>0</v>
      </c>
      <c r="D49" s="25"/>
      <c r="E49" s="25"/>
      <c r="F49" s="25"/>
      <c r="G49" s="25"/>
      <c r="H49" s="25">
        <f>I49+L49</f>
        <v>0</v>
      </c>
      <c r="I49" s="25"/>
      <c r="J49" s="25"/>
      <c r="K49" s="25"/>
      <c r="L49" s="25"/>
      <c r="M49" s="25"/>
      <c r="N49" s="25"/>
      <c r="O49" s="25">
        <f>C49+H49</f>
        <v>0</v>
      </c>
    </row>
    <row r="50" spans="1:15" s="1" customFormat="1" ht="12.75" customHeight="1" hidden="1">
      <c r="A50" s="6"/>
      <c r="B50" s="11"/>
      <c r="C50" s="25"/>
      <c r="D50" s="25"/>
      <c r="E50" s="25"/>
      <c r="F50" s="25"/>
      <c r="G50" s="25"/>
      <c r="H50" s="25"/>
      <c r="I50" s="25"/>
      <c r="J50" s="33"/>
      <c r="K50" s="33"/>
      <c r="L50" s="33"/>
      <c r="M50" s="33"/>
      <c r="N50" s="33"/>
      <c r="O50" s="33"/>
    </row>
    <row r="51" spans="1:15" s="1" customFormat="1" ht="117.75" customHeight="1">
      <c r="A51" s="6" t="s">
        <v>271</v>
      </c>
      <c r="B51" s="85" t="s">
        <v>270</v>
      </c>
      <c r="C51" s="255">
        <v>0</v>
      </c>
      <c r="D51" s="255"/>
      <c r="E51" s="255">
        <v>0</v>
      </c>
      <c r="F51" s="255">
        <v>0</v>
      </c>
      <c r="G51" s="25"/>
      <c r="H51" s="25">
        <f>I51+L51</f>
        <v>1903085</v>
      </c>
      <c r="I51" s="25">
        <f>232100+1670985</f>
        <v>1903085</v>
      </c>
      <c r="J51" s="25">
        <v>0</v>
      </c>
      <c r="K51" s="25">
        <v>0</v>
      </c>
      <c r="L51" s="25">
        <v>0</v>
      </c>
      <c r="M51" s="25">
        <v>0</v>
      </c>
      <c r="N51" s="25">
        <v>0</v>
      </c>
      <c r="O51" s="25">
        <f>C51+H51</f>
        <v>1903085</v>
      </c>
    </row>
    <row r="52" spans="1:15" s="1" customFormat="1" ht="12.75">
      <c r="A52" s="6"/>
      <c r="B52" s="14" t="s">
        <v>351</v>
      </c>
      <c r="C52" s="25"/>
      <c r="D52" s="25"/>
      <c r="E52" s="25"/>
      <c r="F52" s="25"/>
      <c r="G52" s="25"/>
      <c r="H52" s="25">
        <f>I52+L52</f>
        <v>0</v>
      </c>
      <c r="I52" s="25"/>
      <c r="J52" s="25"/>
      <c r="K52" s="25"/>
      <c r="L52" s="25"/>
      <c r="M52" s="25"/>
      <c r="N52" s="25"/>
      <c r="O52" s="25">
        <f>C52+H52</f>
        <v>0</v>
      </c>
    </row>
    <row r="53" spans="1:15" s="13" customFormat="1" ht="12.75">
      <c r="A53" s="67">
        <v>110000</v>
      </c>
      <c r="B53" s="65" t="s">
        <v>281</v>
      </c>
      <c r="C53" s="57">
        <f>C55+C57+C59</f>
        <v>60381</v>
      </c>
      <c r="D53" s="57">
        <f>D55+D57+D59</f>
        <v>47300</v>
      </c>
      <c r="E53" s="57">
        <f>E55+E57+E59</f>
        <v>28003</v>
      </c>
      <c r="F53" s="57">
        <f>F55+F57</f>
        <v>3000</v>
      </c>
      <c r="G53" s="57">
        <f>G55+G57+G59</f>
        <v>0</v>
      </c>
      <c r="H53" s="57">
        <f>I53+L53</f>
        <v>0</v>
      </c>
      <c r="I53" s="57">
        <v>0</v>
      </c>
      <c r="J53" s="57"/>
      <c r="K53" s="57"/>
      <c r="L53" s="57"/>
      <c r="M53" s="57"/>
      <c r="N53" s="57"/>
      <c r="O53" s="57">
        <f>O55+O57+O59</f>
        <v>60381</v>
      </c>
    </row>
    <row r="54" spans="1:15" s="1" customFormat="1" ht="12.75" hidden="1">
      <c r="A54" s="68"/>
      <c r="B54" s="14"/>
      <c r="C54" s="25"/>
      <c r="D54" s="25"/>
      <c r="E54" s="25"/>
      <c r="F54" s="25"/>
      <c r="G54" s="25"/>
      <c r="H54" s="25"/>
      <c r="I54" s="25"/>
      <c r="J54" s="25"/>
      <c r="K54" s="25"/>
      <c r="L54" s="25"/>
      <c r="M54" s="25"/>
      <c r="N54" s="25"/>
      <c r="O54" s="25"/>
    </row>
    <row r="55" spans="1:15" s="1" customFormat="1" ht="12.75" hidden="1">
      <c r="A55" s="68">
        <v>110201</v>
      </c>
      <c r="B55" s="14" t="s">
        <v>262</v>
      </c>
      <c r="C55" s="25">
        <f>D55+G55</f>
        <v>0</v>
      </c>
      <c r="D55" s="25"/>
      <c r="E55" s="25"/>
      <c r="F55" s="25"/>
      <c r="G55" s="25"/>
      <c r="H55" s="25">
        <f>I55+L55</f>
        <v>0</v>
      </c>
      <c r="I55" s="25"/>
      <c r="J55" s="25"/>
      <c r="K55" s="25"/>
      <c r="L55" s="25"/>
      <c r="M55" s="25"/>
      <c r="N55" s="25"/>
      <c r="O55" s="25">
        <f>C55+H55</f>
        <v>0</v>
      </c>
    </row>
    <row r="56" spans="1:15" s="1" customFormat="1" ht="12.75" hidden="1">
      <c r="A56" s="68"/>
      <c r="B56" s="14"/>
      <c r="C56" s="25"/>
      <c r="D56" s="25"/>
      <c r="E56" s="25"/>
      <c r="F56" s="25"/>
      <c r="G56" s="25"/>
      <c r="H56" s="25"/>
      <c r="I56" s="25"/>
      <c r="J56" s="25"/>
      <c r="K56" s="25"/>
      <c r="L56" s="25"/>
      <c r="M56" s="25"/>
      <c r="N56" s="25"/>
      <c r="O56" s="25"/>
    </row>
    <row r="57" spans="1:15" s="1" customFormat="1" ht="12.75">
      <c r="A57" s="68">
        <v>110204</v>
      </c>
      <c r="B57" s="14" t="s">
        <v>263</v>
      </c>
      <c r="C57" s="25">
        <f>41185+1000+500</f>
        <v>42685</v>
      </c>
      <c r="D57" s="25">
        <v>37300</v>
      </c>
      <c r="E57" s="25">
        <f>27803+200</f>
        <v>28003</v>
      </c>
      <c r="F57" s="25">
        <v>3000</v>
      </c>
      <c r="G57" s="25"/>
      <c r="H57" s="25">
        <f>I57+L57</f>
        <v>0</v>
      </c>
      <c r="I57" s="25">
        <v>0</v>
      </c>
      <c r="J57" s="25"/>
      <c r="K57" s="25"/>
      <c r="L57" s="25"/>
      <c r="M57" s="25"/>
      <c r="N57" s="25"/>
      <c r="O57" s="25">
        <f>C57+H57</f>
        <v>42685</v>
      </c>
    </row>
    <row r="58" spans="1:15" s="1" customFormat="1" ht="12.75" hidden="1">
      <c r="A58" s="68"/>
      <c r="B58" s="14"/>
      <c r="C58" s="25"/>
      <c r="D58" s="25"/>
      <c r="E58" s="25"/>
      <c r="F58" s="25"/>
      <c r="G58" s="25"/>
      <c r="H58" s="25"/>
      <c r="I58" s="25"/>
      <c r="J58" s="25"/>
      <c r="K58" s="25"/>
      <c r="L58" s="25"/>
      <c r="M58" s="25"/>
      <c r="N58" s="25"/>
      <c r="O58" s="25"/>
    </row>
    <row r="59" spans="1:15" s="1" customFormat="1" ht="18" customHeight="1">
      <c r="A59" s="68">
        <v>110502</v>
      </c>
      <c r="B59" s="66" t="s">
        <v>312</v>
      </c>
      <c r="C59" s="25">
        <f>5000+3029+10000-333</f>
        <v>17696</v>
      </c>
      <c r="D59" s="25">
        <v>10000</v>
      </c>
      <c r="E59" s="25"/>
      <c r="F59" s="25"/>
      <c r="G59" s="25"/>
      <c r="H59" s="25"/>
      <c r="I59" s="25"/>
      <c r="J59" s="25"/>
      <c r="K59" s="25"/>
      <c r="L59" s="25"/>
      <c r="M59" s="25"/>
      <c r="N59" s="25"/>
      <c r="O59" s="25">
        <f>C59+H59</f>
        <v>17696</v>
      </c>
    </row>
    <row r="60" spans="1:15" s="1" customFormat="1" ht="12.75" hidden="1">
      <c r="A60" s="68"/>
      <c r="B60" s="14"/>
      <c r="C60" s="25"/>
      <c r="D60" s="25"/>
      <c r="E60" s="25"/>
      <c r="F60" s="25"/>
      <c r="G60" s="25"/>
      <c r="H60" s="25"/>
      <c r="I60" s="25"/>
      <c r="J60" s="25"/>
      <c r="K60" s="25"/>
      <c r="L60" s="25"/>
      <c r="M60" s="25"/>
      <c r="N60" s="25"/>
      <c r="O60" s="25"/>
    </row>
    <row r="61" spans="1:15" s="1" customFormat="1" ht="26.25" customHeight="1">
      <c r="A61" s="68">
        <v>180000</v>
      </c>
      <c r="B61" s="72" t="s">
        <v>352</v>
      </c>
      <c r="C61" s="25"/>
      <c r="D61" s="25"/>
      <c r="E61" s="25"/>
      <c r="F61" s="25"/>
      <c r="G61" s="25"/>
      <c r="H61" s="25">
        <f>H62</f>
        <v>2506842.6</v>
      </c>
      <c r="I61" s="25">
        <f>I62</f>
        <v>0</v>
      </c>
      <c r="J61" s="25"/>
      <c r="K61" s="25"/>
      <c r="L61" s="25">
        <f>L62</f>
        <v>2506842.6</v>
      </c>
      <c r="M61" s="25">
        <f>M62</f>
        <v>2506842.6</v>
      </c>
      <c r="N61" s="25">
        <f>N62</f>
        <v>0</v>
      </c>
      <c r="O61" s="25">
        <f>C61+H61</f>
        <v>2506842.6</v>
      </c>
    </row>
    <row r="62" spans="1:15" s="1" customFormat="1" ht="51">
      <c r="A62" s="2">
        <v>180409</v>
      </c>
      <c r="B62" s="15" t="s">
        <v>232</v>
      </c>
      <c r="C62" s="25"/>
      <c r="D62" s="25"/>
      <c r="E62" s="25"/>
      <c r="F62" s="25"/>
      <c r="G62" s="25"/>
      <c r="H62" s="25">
        <f>I62+L62</f>
        <v>2506842.6</v>
      </c>
      <c r="I62" s="25"/>
      <c r="J62" s="25"/>
      <c r="K62" s="25"/>
      <c r="L62" s="25">
        <f>915000+360000+655273.6+167998+68571+190000+150000</f>
        <v>2506842.6</v>
      </c>
      <c r="M62" s="25">
        <f>L62</f>
        <v>2506842.6</v>
      </c>
      <c r="N62" s="25"/>
      <c r="O62" s="25">
        <f>C62+H62</f>
        <v>2506842.6</v>
      </c>
    </row>
    <row r="63" spans="1:15" s="13" customFormat="1" ht="12.75">
      <c r="A63" s="59">
        <v>150000</v>
      </c>
      <c r="B63" s="65" t="s">
        <v>282</v>
      </c>
      <c r="C63" s="57">
        <f aca="true" t="shared" si="3" ref="C63:I63">C65+C67</f>
        <v>0</v>
      </c>
      <c r="D63" s="57">
        <f t="shared" si="3"/>
        <v>0</v>
      </c>
      <c r="E63" s="57">
        <f t="shared" si="3"/>
        <v>0</v>
      </c>
      <c r="F63" s="57">
        <f t="shared" si="3"/>
        <v>0</v>
      </c>
      <c r="G63" s="57">
        <f t="shared" si="3"/>
        <v>0</v>
      </c>
      <c r="H63" s="57">
        <f t="shared" si="3"/>
        <v>6766359.36</v>
      </c>
      <c r="I63" s="57">
        <f t="shared" si="3"/>
        <v>0</v>
      </c>
      <c r="J63" s="57">
        <f aca="true" t="shared" si="4" ref="J63:O63">J65+J70+J67</f>
        <v>0</v>
      </c>
      <c r="K63" s="57">
        <f t="shared" si="4"/>
        <v>0</v>
      </c>
      <c r="L63" s="57">
        <f t="shared" si="4"/>
        <v>6766359.36</v>
      </c>
      <c r="M63" s="57">
        <f t="shared" si="4"/>
        <v>6766359.36</v>
      </c>
      <c r="N63" s="57">
        <f t="shared" si="4"/>
        <v>0</v>
      </c>
      <c r="O63" s="57">
        <f t="shared" si="4"/>
        <v>6766359.36</v>
      </c>
    </row>
    <row r="64" spans="1:15" s="1" customFormat="1" ht="12.75" hidden="1">
      <c r="A64" s="2"/>
      <c r="B64" s="14"/>
      <c r="C64" s="25"/>
      <c r="D64" s="25"/>
      <c r="E64" s="25"/>
      <c r="F64" s="25"/>
      <c r="G64" s="25"/>
      <c r="H64" s="25"/>
      <c r="I64" s="25"/>
      <c r="J64" s="25"/>
      <c r="K64" s="25"/>
      <c r="L64" s="25"/>
      <c r="M64" s="25"/>
      <c r="N64" s="25"/>
      <c r="O64" s="25"/>
    </row>
    <row r="65" spans="1:15" s="1" customFormat="1" ht="12.75">
      <c r="A65" s="2">
        <v>150101</v>
      </c>
      <c r="B65" s="66" t="s">
        <v>278</v>
      </c>
      <c r="C65" s="25"/>
      <c r="D65" s="25"/>
      <c r="E65" s="25"/>
      <c r="F65" s="25"/>
      <c r="G65" s="25"/>
      <c r="H65" s="25">
        <f>I65+L65</f>
        <v>6766359.36</v>
      </c>
      <c r="I65" s="25"/>
      <c r="J65" s="25"/>
      <c r="K65" s="25"/>
      <c r="L65" s="25">
        <f>4637000+800000+10000+668391+1008034.43+604584.53-655273.6-500000-167998-68571+111298-50000+368894</f>
        <v>6766359.36</v>
      </c>
      <c r="M65" s="25">
        <f>L65</f>
        <v>6766359.36</v>
      </c>
      <c r="N65" s="25">
        <v>0</v>
      </c>
      <c r="O65" s="25">
        <f>C65+H65</f>
        <v>6766359.36</v>
      </c>
    </row>
    <row r="66" spans="1:15" s="1" customFormat="1" ht="12.75" hidden="1">
      <c r="A66" s="2"/>
      <c r="B66" s="7"/>
      <c r="C66" s="25"/>
      <c r="D66" s="25"/>
      <c r="E66" s="25"/>
      <c r="F66" s="25"/>
      <c r="G66" s="25"/>
      <c r="H66" s="25"/>
      <c r="I66" s="25"/>
      <c r="J66" s="25"/>
      <c r="K66" s="25"/>
      <c r="L66" s="25"/>
      <c r="M66" s="25"/>
      <c r="N66" s="25"/>
      <c r="O66" s="25"/>
    </row>
    <row r="67" spans="1:15" s="1" customFormat="1" ht="148.5" customHeight="1" hidden="1">
      <c r="A67" s="2">
        <v>150107</v>
      </c>
      <c r="B67" s="17" t="s">
        <v>340</v>
      </c>
      <c r="C67" s="25"/>
      <c r="D67" s="25"/>
      <c r="E67" s="25"/>
      <c r="F67" s="25"/>
      <c r="G67" s="25"/>
      <c r="H67" s="25">
        <f>I67+L67</f>
        <v>0</v>
      </c>
      <c r="I67" s="25"/>
      <c r="J67" s="25"/>
      <c r="K67" s="25"/>
      <c r="L67" s="25"/>
      <c r="M67" s="25">
        <f>L67</f>
        <v>0</v>
      </c>
      <c r="N67" s="25"/>
      <c r="O67" s="25">
        <f>C67+H67</f>
        <v>0</v>
      </c>
    </row>
    <row r="68" spans="1:15" s="1" customFormat="1" ht="12" customHeight="1">
      <c r="A68" s="2"/>
      <c r="B68" s="7" t="s">
        <v>349</v>
      </c>
      <c r="C68" s="25"/>
      <c r="D68" s="25"/>
      <c r="E68" s="25"/>
      <c r="F68" s="25"/>
      <c r="G68" s="25"/>
      <c r="H68" s="25">
        <f>I68+L68</f>
        <v>0</v>
      </c>
      <c r="I68" s="25"/>
      <c r="J68" s="25"/>
      <c r="K68" s="25"/>
      <c r="L68" s="25"/>
      <c r="M68" s="25">
        <f>L68</f>
        <v>0</v>
      </c>
      <c r="N68" s="25"/>
      <c r="O68" s="25">
        <f>C68+H68</f>
        <v>0</v>
      </c>
    </row>
    <row r="69" spans="1:15" s="13" customFormat="1" ht="29.25" customHeight="1">
      <c r="A69" s="59">
        <v>160000</v>
      </c>
      <c r="B69" s="58" t="s">
        <v>350</v>
      </c>
      <c r="C69" s="57">
        <f>C70</f>
        <v>0</v>
      </c>
      <c r="D69" s="57">
        <f>D70</f>
        <v>30000</v>
      </c>
      <c r="E69" s="57"/>
      <c r="F69" s="57"/>
      <c r="G69" s="57"/>
      <c r="H69" s="25">
        <f>I69+L69</f>
        <v>0</v>
      </c>
      <c r="I69" s="57">
        <f>I70</f>
        <v>0</v>
      </c>
      <c r="J69" s="57"/>
      <c r="K69" s="57"/>
      <c r="L69" s="57">
        <f>L70</f>
        <v>0</v>
      </c>
      <c r="M69" s="57"/>
      <c r="N69" s="57"/>
      <c r="O69" s="57">
        <f>O70</f>
        <v>0</v>
      </c>
    </row>
    <row r="70" spans="1:15" s="1" customFormat="1" ht="12.75">
      <c r="A70" s="2">
        <v>160101</v>
      </c>
      <c r="B70" s="7" t="s">
        <v>347</v>
      </c>
      <c r="C70" s="25">
        <v>0</v>
      </c>
      <c r="D70" s="25">
        <v>30000</v>
      </c>
      <c r="E70" s="25"/>
      <c r="F70" s="25"/>
      <c r="G70" s="25"/>
      <c r="H70" s="25">
        <f>I70+L70</f>
        <v>0</v>
      </c>
      <c r="I70" s="25"/>
      <c r="J70" s="25"/>
      <c r="K70" s="25"/>
      <c r="L70" s="25"/>
      <c r="M70" s="25"/>
      <c r="N70" s="25"/>
      <c r="O70" s="25">
        <f>C70+H70</f>
        <v>0</v>
      </c>
    </row>
    <row r="71" spans="1:15" s="1" customFormat="1" ht="12.75" hidden="1">
      <c r="A71" s="2"/>
      <c r="B71" s="5"/>
      <c r="C71" s="25"/>
      <c r="D71" s="25"/>
      <c r="E71" s="25"/>
      <c r="F71" s="25"/>
      <c r="G71" s="25"/>
      <c r="H71" s="25"/>
      <c r="I71" s="25"/>
      <c r="J71" s="25"/>
      <c r="K71" s="25"/>
      <c r="L71" s="25"/>
      <c r="M71" s="25"/>
      <c r="N71" s="25"/>
      <c r="O71" s="25"/>
    </row>
    <row r="72" spans="1:15" s="13" customFormat="1" ht="12.75">
      <c r="A72" s="59">
        <v>170000</v>
      </c>
      <c r="B72" s="58" t="s">
        <v>283</v>
      </c>
      <c r="C72" s="57"/>
      <c r="D72" s="57"/>
      <c r="E72" s="57"/>
      <c r="F72" s="57"/>
      <c r="G72" s="57"/>
      <c r="H72" s="57">
        <f>I72+L72</f>
        <v>3565364.48</v>
      </c>
      <c r="I72" s="57">
        <f>I74</f>
        <v>3065364.48</v>
      </c>
      <c r="J72" s="57"/>
      <c r="K72" s="57"/>
      <c r="L72" s="57">
        <f>L74</f>
        <v>500000</v>
      </c>
      <c r="M72" s="57">
        <f>M74</f>
        <v>500000</v>
      </c>
      <c r="N72" s="57"/>
      <c r="O72" s="57">
        <f>C72+H72</f>
        <v>3565364.48</v>
      </c>
    </row>
    <row r="73" spans="1:15" s="1" customFormat="1" ht="12.75" hidden="1">
      <c r="A73" s="2"/>
      <c r="B73" s="5"/>
      <c r="C73" s="25"/>
      <c r="D73" s="25"/>
      <c r="E73" s="25"/>
      <c r="F73" s="25"/>
      <c r="G73" s="25"/>
      <c r="H73" s="25"/>
      <c r="I73" s="25"/>
      <c r="J73" s="25"/>
      <c r="K73" s="25"/>
      <c r="L73" s="25"/>
      <c r="M73" s="25"/>
      <c r="N73" s="25"/>
      <c r="O73" s="25"/>
    </row>
    <row r="74" spans="1:15" s="1" customFormat="1" ht="45" customHeight="1">
      <c r="A74" s="2">
        <v>170703</v>
      </c>
      <c r="B74" s="7" t="s">
        <v>264</v>
      </c>
      <c r="C74" s="25">
        <f>D74+G74</f>
        <v>0</v>
      </c>
      <c r="D74" s="25"/>
      <c r="E74" s="25"/>
      <c r="F74" s="25"/>
      <c r="G74" s="25"/>
      <c r="H74" s="25">
        <f>I74+L74</f>
        <v>3565364.48</v>
      </c>
      <c r="I74" s="25">
        <f>1500000+719364.48+846000</f>
        <v>3065364.48</v>
      </c>
      <c r="J74" s="25"/>
      <c r="K74" s="25"/>
      <c r="L74" s="25">
        <v>500000</v>
      </c>
      <c r="M74" s="25">
        <v>500000</v>
      </c>
      <c r="N74" s="25"/>
      <c r="O74" s="25">
        <f>C74+H74</f>
        <v>3565364.48</v>
      </c>
    </row>
    <row r="75" spans="1:15" s="1" customFormat="1" ht="12.75">
      <c r="A75" s="2"/>
      <c r="B75" s="7" t="s">
        <v>356</v>
      </c>
      <c r="C75" s="25"/>
      <c r="D75" s="25"/>
      <c r="E75" s="25"/>
      <c r="F75" s="25"/>
      <c r="G75" s="25"/>
      <c r="H75" s="25">
        <f>I75+L75</f>
        <v>0</v>
      </c>
      <c r="I75" s="25"/>
      <c r="J75" s="25"/>
      <c r="K75" s="25"/>
      <c r="L75" s="25"/>
      <c r="M75" s="25"/>
      <c r="N75" s="25"/>
      <c r="O75" s="25">
        <f>C75+H75</f>
        <v>0</v>
      </c>
    </row>
    <row r="76" spans="1:15" s="1" customFormat="1" ht="25.5" hidden="1">
      <c r="A76" s="2">
        <v>210000</v>
      </c>
      <c r="B76" s="7" t="s">
        <v>320</v>
      </c>
      <c r="C76" s="25">
        <f>C78</f>
        <v>0</v>
      </c>
      <c r="D76" s="25">
        <f>D78</f>
        <v>0</v>
      </c>
      <c r="E76" s="25"/>
      <c r="F76" s="25"/>
      <c r="G76" s="25"/>
      <c r="H76" s="25"/>
      <c r="I76" s="25"/>
      <c r="J76" s="25"/>
      <c r="K76" s="25"/>
      <c r="L76" s="25"/>
      <c r="M76" s="25"/>
      <c r="N76" s="25"/>
      <c r="O76" s="25">
        <f>O78</f>
        <v>0</v>
      </c>
    </row>
    <row r="77" spans="1:15" s="1" customFormat="1" ht="12.75" hidden="1">
      <c r="A77" s="2"/>
      <c r="B77" s="7"/>
      <c r="C77" s="25"/>
      <c r="D77" s="25"/>
      <c r="E77" s="25"/>
      <c r="F77" s="25"/>
      <c r="G77" s="25"/>
      <c r="H77" s="25"/>
      <c r="I77" s="25"/>
      <c r="J77" s="25"/>
      <c r="K77" s="25"/>
      <c r="L77" s="25"/>
      <c r="M77" s="25"/>
      <c r="N77" s="25"/>
      <c r="O77" s="25"/>
    </row>
    <row r="78" spans="1:15" s="1" customFormat="1" ht="38.25" hidden="1">
      <c r="A78" s="2">
        <v>210105</v>
      </c>
      <c r="B78" s="7" t="s">
        <v>319</v>
      </c>
      <c r="C78" s="25">
        <f>D78+G78</f>
        <v>0</v>
      </c>
      <c r="D78" s="25"/>
      <c r="E78" s="25"/>
      <c r="F78" s="25"/>
      <c r="G78" s="25"/>
      <c r="H78" s="25"/>
      <c r="I78" s="25"/>
      <c r="J78" s="25"/>
      <c r="K78" s="25"/>
      <c r="L78" s="25"/>
      <c r="M78" s="25"/>
      <c r="N78" s="25"/>
      <c r="O78" s="25">
        <f>C78+H78</f>
        <v>0</v>
      </c>
    </row>
    <row r="79" spans="1:15" s="1" customFormat="1" ht="12.75" hidden="1">
      <c r="A79" s="2"/>
      <c r="B79" s="5"/>
      <c r="C79" s="25"/>
      <c r="D79" s="25"/>
      <c r="E79" s="25"/>
      <c r="F79" s="25"/>
      <c r="G79" s="25"/>
      <c r="H79" s="25"/>
      <c r="I79" s="25"/>
      <c r="J79" s="25"/>
      <c r="K79" s="25"/>
      <c r="L79" s="25"/>
      <c r="M79" s="25"/>
      <c r="N79" s="25"/>
      <c r="O79" s="25"/>
    </row>
    <row r="80" spans="1:15" s="13" customFormat="1" ht="12.75">
      <c r="A80" s="59">
        <v>240000</v>
      </c>
      <c r="B80" s="12" t="s">
        <v>284</v>
      </c>
      <c r="C80" s="57"/>
      <c r="D80" s="57"/>
      <c r="E80" s="57"/>
      <c r="F80" s="57"/>
      <c r="G80" s="57"/>
      <c r="H80" s="57">
        <f>I80+M80</f>
        <v>457701.96</v>
      </c>
      <c r="I80" s="57">
        <f>I82+I83</f>
        <v>457701.96</v>
      </c>
      <c r="J80" s="57"/>
      <c r="K80" s="57">
        <f>K82+K83</f>
        <v>0</v>
      </c>
      <c r="L80" s="57"/>
      <c r="M80" s="57"/>
      <c r="N80" s="57"/>
      <c r="O80" s="57">
        <f>O82+O83</f>
        <v>457701.96</v>
      </c>
    </row>
    <row r="81" spans="1:15" s="1" customFormat="1" ht="12.75" hidden="1">
      <c r="A81" s="2"/>
      <c r="B81" s="5"/>
      <c r="C81" s="25"/>
      <c r="D81" s="25"/>
      <c r="E81" s="25"/>
      <c r="F81" s="25"/>
      <c r="G81" s="25"/>
      <c r="H81" s="25"/>
      <c r="I81" s="25"/>
      <c r="J81" s="25"/>
      <c r="K81" s="25"/>
      <c r="L81" s="25"/>
      <c r="M81" s="25"/>
      <c r="N81" s="25"/>
      <c r="O81" s="25"/>
    </row>
    <row r="82" spans="1:15" s="1" customFormat="1" ht="25.5">
      <c r="A82" s="2">
        <v>240600</v>
      </c>
      <c r="B82" s="71" t="s">
        <v>285</v>
      </c>
      <c r="C82" s="25">
        <f>D82+G82</f>
        <v>0</v>
      </c>
      <c r="D82" s="25"/>
      <c r="E82" s="25"/>
      <c r="F82" s="25"/>
      <c r="G82" s="25"/>
      <c r="H82" s="25">
        <f>I82+L82</f>
        <v>64029.52</v>
      </c>
      <c r="I82" s="25">
        <f>60000+1300+2729.52</f>
        <v>64029.52</v>
      </c>
      <c r="J82" s="25"/>
      <c r="K82" s="25"/>
      <c r="L82" s="25"/>
      <c r="M82" s="25"/>
      <c r="N82" s="25"/>
      <c r="O82" s="25">
        <f>C82+H82</f>
        <v>64029.52</v>
      </c>
    </row>
    <row r="83" spans="1:15" s="1" customFormat="1" ht="51">
      <c r="A83" s="2">
        <v>240900</v>
      </c>
      <c r="B83" s="73" t="s">
        <v>353</v>
      </c>
      <c r="C83" s="25">
        <f>D83+G83</f>
        <v>0</v>
      </c>
      <c r="D83" s="25"/>
      <c r="E83" s="25"/>
      <c r="F83" s="25"/>
      <c r="G83" s="25"/>
      <c r="H83" s="25">
        <f>I83+L83</f>
        <v>393672.44</v>
      </c>
      <c r="I83" s="25">
        <f>200000+143672.44+50000</f>
        <v>393672.44</v>
      </c>
      <c r="J83" s="25"/>
      <c r="K83" s="25"/>
      <c r="L83" s="25">
        <v>0</v>
      </c>
      <c r="M83" s="25">
        <v>0</v>
      </c>
      <c r="N83" s="25"/>
      <c r="O83" s="25">
        <f>C83+H83</f>
        <v>393672.44</v>
      </c>
    </row>
    <row r="84" spans="1:15" s="13" customFormat="1" ht="12.75">
      <c r="A84" s="59">
        <v>250000</v>
      </c>
      <c r="B84" s="58" t="s">
        <v>286</v>
      </c>
      <c r="C84" s="57">
        <f>SUM(C86:C93)</f>
        <v>18608</v>
      </c>
      <c r="D84" s="57">
        <f aca="true" t="shared" si="5" ref="D84:O84">SUM(D86:D93)</f>
        <v>50000</v>
      </c>
      <c r="E84" s="57">
        <f t="shared" si="5"/>
        <v>0</v>
      </c>
      <c r="F84" s="57">
        <f t="shared" si="5"/>
        <v>0</v>
      </c>
      <c r="G84" s="57">
        <f t="shared" si="5"/>
        <v>0</v>
      </c>
      <c r="H84" s="57">
        <f t="shared" si="5"/>
        <v>50000</v>
      </c>
      <c r="I84" s="57">
        <f t="shared" si="5"/>
        <v>0</v>
      </c>
      <c r="J84" s="57">
        <f t="shared" si="5"/>
        <v>0</v>
      </c>
      <c r="K84" s="57">
        <f t="shared" si="5"/>
        <v>0</v>
      </c>
      <c r="L84" s="57">
        <f t="shared" si="5"/>
        <v>50000</v>
      </c>
      <c r="M84" s="57">
        <f t="shared" si="5"/>
        <v>50000</v>
      </c>
      <c r="N84" s="57"/>
      <c r="O84" s="57">
        <f t="shared" si="5"/>
        <v>68608</v>
      </c>
    </row>
    <row r="85" spans="1:15" s="1" customFormat="1" ht="12.75" hidden="1">
      <c r="A85" s="2"/>
      <c r="B85" s="7"/>
      <c r="C85" s="25"/>
      <c r="D85" s="25"/>
      <c r="E85" s="25"/>
      <c r="F85" s="25"/>
      <c r="G85" s="25"/>
      <c r="H85" s="25"/>
      <c r="I85" s="25"/>
      <c r="J85" s="25"/>
      <c r="K85" s="25"/>
      <c r="L85" s="25"/>
      <c r="M85" s="25"/>
      <c r="N85" s="25"/>
      <c r="O85" s="25"/>
    </row>
    <row r="86" spans="1:15" s="1" customFormat="1" ht="54.75" customHeight="1" hidden="1">
      <c r="A86" s="2">
        <v>250203</v>
      </c>
      <c r="B86" s="7" t="s">
        <v>326</v>
      </c>
      <c r="C86" s="25">
        <f>D86+G86</f>
        <v>0</v>
      </c>
      <c r="D86" s="25"/>
      <c r="E86" s="25"/>
      <c r="F86" s="25"/>
      <c r="G86" s="25"/>
      <c r="H86" s="25">
        <f>I86+L86</f>
        <v>0</v>
      </c>
      <c r="I86" s="25"/>
      <c r="J86" s="25"/>
      <c r="K86" s="25"/>
      <c r="L86" s="25"/>
      <c r="M86" s="25"/>
      <c r="N86" s="25"/>
      <c r="O86" s="25">
        <f>C86+H86</f>
        <v>0</v>
      </c>
    </row>
    <row r="87" spans="1:15" s="1" customFormat="1" ht="12.75" hidden="1">
      <c r="A87" s="2"/>
      <c r="B87" s="5"/>
      <c r="C87" s="25"/>
      <c r="D87" s="25"/>
      <c r="E87" s="25"/>
      <c r="F87" s="25"/>
      <c r="G87" s="25"/>
      <c r="H87" s="25"/>
      <c r="I87" s="25"/>
      <c r="J87" s="25"/>
      <c r="K87" s="25"/>
      <c r="L87" s="25"/>
      <c r="M87" s="25"/>
      <c r="N87" s="25"/>
      <c r="O87" s="25"/>
    </row>
    <row r="88" spans="1:15" s="1" customFormat="1" ht="32.25" customHeight="1" hidden="1">
      <c r="A88" s="2">
        <v>250302</v>
      </c>
      <c r="B88" s="7" t="s">
        <v>267</v>
      </c>
      <c r="C88" s="25">
        <f>D88+G88</f>
        <v>0</v>
      </c>
      <c r="D88" s="25"/>
      <c r="E88" s="25"/>
      <c r="F88" s="25"/>
      <c r="G88" s="25"/>
      <c r="H88" s="25">
        <f>I88+L88</f>
        <v>0</v>
      </c>
      <c r="I88" s="25"/>
      <c r="J88" s="25"/>
      <c r="K88" s="25"/>
      <c r="L88" s="25"/>
      <c r="M88" s="25"/>
      <c r="N88" s="25"/>
      <c r="O88" s="25">
        <f>C88+H88</f>
        <v>0</v>
      </c>
    </row>
    <row r="89" spans="1:15" s="1" customFormat="1" ht="12.75" hidden="1">
      <c r="A89" s="2"/>
      <c r="B89" s="7"/>
      <c r="C89" s="25"/>
      <c r="D89" s="25"/>
      <c r="E89" s="25"/>
      <c r="F89" s="25"/>
      <c r="G89" s="25"/>
      <c r="H89" s="25"/>
      <c r="I89" s="25"/>
      <c r="J89" s="25"/>
      <c r="K89" s="25"/>
      <c r="L89" s="25"/>
      <c r="M89" s="25"/>
      <c r="N89" s="25"/>
      <c r="O89" s="25"/>
    </row>
    <row r="90" spans="1:15" s="1" customFormat="1" ht="12.75" hidden="1">
      <c r="A90" s="2"/>
      <c r="B90" s="7"/>
      <c r="C90" s="25"/>
      <c r="D90" s="25"/>
      <c r="E90" s="25"/>
      <c r="F90" s="25"/>
      <c r="G90" s="25"/>
      <c r="H90" s="25"/>
      <c r="I90" s="25"/>
      <c r="J90" s="33"/>
      <c r="K90" s="33"/>
      <c r="L90" s="33"/>
      <c r="M90" s="33"/>
      <c r="N90" s="33"/>
      <c r="O90" s="33"/>
    </row>
    <row r="91" spans="1:15" s="1" customFormat="1" ht="25.5" hidden="1">
      <c r="A91" s="2">
        <v>250306</v>
      </c>
      <c r="B91" s="7" t="s">
        <v>316</v>
      </c>
      <c r="C91" s="25">
        <f>D91+G91</f>
        <v>0</v>
      </c>
      <c r="D91" s="25"/>
      <c r="E91" s="25"/>
      <c r="F91" s="25"/>
      <c r="G91" s="25"/>
      <c r="H91" s="25"/>
      <c r="I91" s="25"/>
      <c r="J91" s="25"/>
      <c r="K91" s="25"/>
      <c r="L91" s="25"/>
      <c r="M91" s="25"/>
      <c r="N91" s="25"/>
      <c r="O91" s="25">
        <f>C91+H91</f>
        <v>0</v>
      </c>
    </row>
    <row r="92" spans="1:15" s="1" customFormat="1" ht="12.75" hidden="1">
      <c r="A92" s="2"/>
      <c r="B92" s="7"/>
      <c r="C92" s="25"/>
      <c r="D92" s="25"/>
      <c r="E92" s="25"/>
      <c r="F92" s="25"/>
      <c r="G92" s="25"/>
      <c r="H92" s="25"/>
      <c r="I92" s="25"/>
      <c r="J92" s="25"/>
      <c r="K92" s="25"/>
      <c r="L92" s="25"/>
      <c r="M92" s="25"/>
      <c r="N92" s="25"/>
      <c r="O92" s="25"/>
    </row>
    <row r="93" spans="1:15" s="1" customFormat="1" ht="12" customHeight="1">
      <c r="A93" s="2">
        <v>250404</v>
      </c>
      <c r="B93" s="7" t="s">
        <v>321</v>
      </c>
      <c r="C93" s="25">
        <f>5000+5900+10000-2292</f>
        <v>18608</v>
      </c>
      <c r="D93" s="25">
        <v>50000</v>
      </c>
      <c r="E93" s="25">
        <v>0</v>
      </c>
      <c r="F93" s="25"/>
      <c r="G93" s="25"/>
      <c r="H93" s="25">
        <f>I93+M93</f>
        <v>50000</v>
      </c>
      <c r="I93" s="25"/>
      <c r="J93" s="25"/>
      <c r="K93" s="25"/>
      <c r="L93" s="25">
        <v>50000</v>
      </c>
      <c r="M93" s="25">
        <f>L93</f>
        <v>50000</v>
      </c>
      <c r="N93" s="25"/>
      <c r="O93" s="25">
        <f>C93+H93</f>
        <v>68608</v>
      </c>
    </row>
    <row r="94" spans="1:15" s="1" customFormat="1" ht="12.75">
      <c r="A94" s="2"/>
      <c r="B94" s="7"/>
      <c r="C94" s="25"/>
      <c r="D94" s="25"/>
      <c r="E94" s="25"/>
      <c r="F94" s="25"/>
      <c r="G94" s="25"/>
      <c r="H94" s="25"/>
      <c r="I94" s="25"/>
      <c r="J94" s="25"/>
      <c r="K94" s="25"/>
      <c r="L94" s="25"/>
      <c r="M94" s="25"/>
      <c r="N94" s="25"/>
      <c r="O94" s="25"/>
    </row>
    <row r="95" spans="1:15" s="1" customFormat="1" ht="12.75">
      <c r="A95" s="2"/>
      <c r="B95" s="7" t="s">
        <v>310</v>
      </c>
      <c r="C95" s="25">
        <f>C15+C19+C27+C31+C39+C53+C63++C72+C76+C80+C84+C69</f>
        <v>13453375.32</v>
      </c>
      <c r="D95" s="25">
        <f>D15+D19+D27+D31+D39+D53+D63++D72+D76+D80+D84+D69</f>
        <v>9751374</v>
      </c>
      <c r="E95" s="25">
        <f>E15+E19+E27+E31+E39+E53+E63++E72+E76+E80+E84</f>
        <v>7432569</v>
      </c>
      <c r="F95" s="25">
        <f aca="true" t="shared" si="6" ref="F95:K95">F15+F19+F27+F31+F39+F53+F63++F72+F76+F80+F84</f>
        <v>1421922</v>
      </c>
      <c r="G95" s="25">
        <f t="shared" si="6"/>
        <v>0</v>
      </c>
      <c r="H95" s="25">
        <f>H15+H19+H27+H31+H39+H53+H63++H72+H76+H80+H84+H61+H69</f>
        <v>16064353.4</v>
      </c>
      <c r="I95" s="25">
        <f>I15+I19+I27+I31+I39+I53+I63++I72+I76+I80+I84+I70</f>
        <v>6226151.44</v>
      </c>
      <c r="J95" s="25">
        <f t="shared" si="6"/>
        <v>0</v>
      </c>
      <c r="K95" s="25">
        <f t="shared" si="6"/>
        <v>0</v>
      </c>
      <c r="L95" s="25">
        <f>L15+L19+L27+L31+L39+L53+L63++L72+L76+L80+L84+L61+L83</f>
        <v>9838201.96</v>
      </c>
      <c r="M95" s="25">
        <f>M15+M19+M27+M31+M39+M53+M63++M72+M76+M80+M84+M61+M83</f>
        <v>9838201.96</v>
      </c>
      <c r="N95" s="25">
        <f>N15+N19+N27+N31+N39+N53+N63++N72+N76+N80+N84+N61+N83</f>
        <v>0</v>
      </c>
      <c r="O95" s="25">
        <f>O15+O19+O27+O31+O39+O53+O63++O72+O76+O80+O84+O61</f>
        <v>29517728.720000003</v>
      </c>
    </row>
    <row r="96" spans="1:15" s="1" customFormat="1" ht="12.75" hidden="1">
      <c r="A96" s="2"/>
      <c r="B96" s="5"/>
      <c r="C96" s="25"/>
      <c r="D96" s="25"/>
      <c r="E96" s="25"/>
      <c r="F96" s="25"/>
      <c r="G96" s="25"/>
      <c r="H96" s="25"/>
      <c r="I96" s="25"/>
      <c r="J96" s="25"/>
      <c r="K96" s="25"/>
      <c r="L96" s="25"/>
      <c r="M96" s="25"/>
      <c r="N96" s="25"/>
      <c r="O96" s="25"/>
    </row>
    <row r="97" spans="1:15" s="13" customFormat="1" ht="12.75">
      <c r="A97" s="59">
        <v>300</v>
      </c>
      <c r="B97" s="12" t="s">
        <v>265</v>
      </c>
      <c r="C97" s="57">
        <v>0</v>
      </c>
      <c r="D97" s="57"/>
      <c r="E97" s="57"/>
      <c r="F97" s="57"/>
      <c r="G97" s="57"/>
      <c r="H97" s="57">
        <f>H99</f>
        <v>0</v>
      </c>
      <c r="I97" s="57"/>
      <c r="J97" s="57"/>
      <c r="K97" s="57"/>
      <c r="L97" s="57"/>
      <c r="M97" s="57"/>
      <c r="N97" s="57"/>
      <c r="O97" s="57">
        <f>O99</f>
        <v>0</v>
      </c>
    </row>
    <row r="98" spans="1:15" s="1" customFormat="1" ht="12.75" hidden="1">
      <c r="A98" s="2"/>
      <c r="B98" s="5"/>
      <c r="C98" s="25"/>
      <c r="D98" s="25"/>
      <c r="E98" s="25"/>
      <c r="F98" s="25"/>
      <c r="G98" s="25"/>
      <c r="H98" s="25"/>
      <c r="I98" s="25"/>
      <c r="J98" s="25"/>
      <c r="K98" s="25"/>
      <c r="L98" s="25"/>
      <c r="M98" s="25"/>
      <c r="N98" s="25"/>
      <c r="O98" s="25"/>
    </row>
    <row r="99" spans="1:15" s="1" customFormat="1" ht="12.75">
      <c r="A99" s="2">
        <v>250102</v>
      </c>
      <c r="B99" s="5" t="s">
        <v>265</v>
      </c>
      <c r="C99" s="25">
        <f>12000-12000</f>
        <v>0</v>
      </c>
      <c r="D99" s="25">
        <v>10000</v>
      </c>
      <c r="E99" s="25"/>
      <c r="F99" s="25"/>
      <c r="G99" s="25"/>
      <c r="H99" s="25">
        <f>I99+L99</f>
        <v>0</v>
      </c>
      <c r="I99" s="25"/>
      <c r="J99" s="25"/>
      <c r="K99" s="25"/>
      <c r="L99" s="25"/>
      <c r="M99" s="25"/>
      <c r="N99" s="25"/>
      <c r="O99" s="25">
        <f>C99+H99</f>
        <v>0</v>
      </c>
    </row>
    <row r="100" spans="1:15" s="1" customFormat="1" ht="12.75">
      <c r="A100" s="5"/>
      <c r="B100" s="5"/>
      <c r="C100" s="25"/>
      <c r="D100" s="25"/>
      <c r="E100" s="25"/>
      <c r="F100" s="25"/>
      <c r="G100" s="25"/>
      <c r="H100" s="25"/>
      <c r="I100" s="25"/>
      <c r="J100" s="25"/>
      <c r="K100" s="25"/>
      <c r="L100" s="25"/>
      <c r="M100" s="25"/>
      <c r="N100" s="25"/>
      <c r="O100" s="34"/>
    </row>
    <row r="101" spans="1:15" s="13" customFormat="1" ht="12.75">
      <c r="A101" s="12"/>
      <c r="B101" s="12" t="s">
        <v>266</v>
      </c>
      <c r="C101" s="35">
        <f>C95+C97</f>
        <v>13453375.32</v>
      </c>
      <c r="D101" s="35">
        <f aca="true" t="shared" si="7" ref="D101:K101">D95+D97</f>
        <v>9751374</v>
      </c>
      <c r="E101" s="35">
        <f t="shared" si="7"/>
        <v>7432569</v>
      </c>
      <c r="F101" s="35">
        <f t="shared" si="7"/>
        <v>1421922</v>
      </c>
      <c r="G101" s="35">
        <f>G95+G97</f>
        <v>0</v>
      </c>
      <c r="H101" s="35">
        <f>H95+H97</f>
        <v>16064353.4</v>
      </c>
      <c r="I101" s="35">
        <f t="shared" si="7"/>
        <v>6226151.44</v>
      </c>
      <c r="J101" s="35">
        <f t="shared" si="7"/>
        <v>0</v>
      </c>
      <c r="K101" s="35">
        <f t="shared" si="7"/>
        <v>0</v>
      </c>
      <c r="L101" s="35">
        <f>L95+L97</f>
        <v>9838201.96</v>
      </c>
      <c r="M101" s="35">
        <f>M95+M97</f>
        <v>9838201.96</v>
      </c>
      <c r="N101" s="35">
        <f>N95+N97</f>
        <v>0</v>
      </c>
      <c r="O101" s="35">
        <f>O95+O97</f>
        <v>29517728.720000003</v>
      </c>
    </row>
    <row r="102" spans="3:15" s="1" customFormat="1" ht="12.75" hidden="1">
      <c r="C102" s="30"/>
      <c r="D102" s="36"/>
      <c r="E102" s="36"/>
      <c r="F102" s="36"/>
      <c r="G102" s="36"/>
      <c r="H102" s="36"/>
      <c r="I102" s="36"/>
      <c r="J102" s="36"/>
      <c r="K102" s="36"/>
      <c r="L102" s="36"/>
      <c r="M102" s="36"/>
      <c r="N102" s="36"/>
      <c r="O102" s="36"/>
    </row>
    <row r="103" spans="3:15" s="1" customFormat="1" ht="12.75">
      <c r="C103" s="30"/>
      <c r="D103" s="36"/>
      <c r="E103" s="36"/>
      <c r="F103" s="36"/>
      <c r="G103" s="36"/>
      <c r="H103" s="36"/>
      <c r="I103" s="36"/>
      <c r="J103" s="36"/>
      <c r="K103" s="36"/>
      <c r="L103" s="36"/>
      <c r="M103" s="36"/>
      <c r="N103" s="36"/>
      <c r="O103" s="36"/>
    </row>
    <row r="104" spans="3:15" s="1" customFormat="1" ht="12.75">
      <c r="C104" s="30"/>
      <c r="D104" s="36"/>
      <c r="E104" s="36"/>
      <c r="F104" s="36"/>
      <c r="G104" s="36"/>
      <c r="H104" s="36"/>
      <c r="I104" s="36"/>
      <c r="J104" s="36"/>
      <c r="K104" s="36"/>
      <c r="L104" s="36"/>
      <c r="M104" s="36"/>
      <c r="N104" s="36"/>
      <c r="O104" s="36"/>
    </row>
    <row r="105" spans="3:15" s="1" customFormat="1" ht="39.75" customHeight="1">
      <c r="C105" s="30" t="s">
        <v>355</v>
      </c>
      <c r="D105" s="30"/>
      <c r="E105" s="30"/>
      <c r="F105" s="30"/>
      <c r="G105" s="30"/>
      <c r="I105" s="30"/>
      <c r="J105" s="30"/>
      <c r="K105" s="30"/>
      <c r="L105" s="30" t="s">
        <v>334</v>
      </c>
      <c r="M105" s="30"/>
      <c r="N105" s="30"/>
      <c r="O105" s="30"/>
    </row>
    <row r="106" spans="3:15" s="1" customFormat="1" ht="12.75">
      <c r="C106" s="30"/>
      <c r="D106" s="30"/>
      <c r="E106" s="30"/>
      <c r="F106" s="30"/>
      <c r="G106" s="30"/>
      <c r="H106" s="30"/>
      <c r="I106" s="30"/>
      <c r="J106" s="30"/>
      <c r="K106" s="30"/>
      <c r="L106" s="30"/>
      <c r="M106" s="30"/>
      <c r="N106" s="30"/>
      <c r="O106" s="30"/>
    </row>
    <row r="107" spans="3:15" s="1" customFormat="1" ht="12.75">
      <c r="C107" s="30"/>
      <c r="D107" s="30"/>
      <c r="E107" s="30"/>
      <c r="F107" s="30"/>
      <c r="G107" s="30"/>
      <c r="H107" s="30"/>
      <c r="I107" s="30"/>
      <c r="J107" s="30"/>
      <c r="K107" s="30"/>
      <c r="L107" s="30"/>
      <c r="M107" s="30"/>
      <c r="N107" s="30"/>
      <c r="O107" s="30"/>
    </row>
    <row r="108" spans="3:15" s="1" customFormat="1" ht="12.75">
      <c r="C108" s="30"/>
      <c r="D108" s="30"/>
      <c r="E108" s="30"/>
      <c r="F108" s="30"/>
      <c r="G108" s="30"/>
      <c r="H108" s="30"/>
      <c r="I108" s="30"/>
      <c r="J108" s="30"/>
      <c r="K108" s="30"/>
      <c r="L108" s="30"/>
      <c r="M108" s="30"/>
      <c r="N108" s="30"/>
      <c r="O108" s="30"/>
    </row>
    <row r="109" spans="3:15" s="1" customFormat="1" ht="12.75">
      <c r="C109" s="30"/>
      <c r="D109" s="30"/>
      <c r="E109" s="30"/>
      <c r="F109" s="30"/>
      <c r="G109" s="30"/>
      <c r="H109" s="30"/>
      <c r="I109" s="30"/>
      <c r="J109" s="30"/>
      <c r="K109" s="30"/>
      <c r="L109" s="30"/>
      <c r="M109" s="30"/>
      <c r="N109" s="30"/>
      <c r="O109" s="30"/>
    </row>
    <row r="110" spans="3:15" s="1" customFormat="1" ht="12.75">
      <c r="C110" s="30"/>
      <c r="D110" s="30"/>
      <c r="E110" s="30"/>
      <c r="F110" s="30"/>
      <c r="G110" s="30"/>
      <c r="H110" s="30"/>
      <c r="I110" s="30"/>
      <c r="J110" s="30"/>
      <c r="K110" s="30"/>
      <c r="L110" s="30"/>
      <c r="M110" s="30"/>
      <c r="N110" s="30"/>
      <c r="O110" s="30"/>
    </row>
    <row r="111" spans="3:15" s="1" customFormat="1" ht="12.75">
      <c r="C111" s="30"/>
      <c r="D111" s="30"/>
      <c r="E111" s="30"/>
      <c r="F111" s="30"/>
      <c r="G111" s="30"/>
      <c r="H111" s="30"/>
      <c r="I111" s="30"/>
      <c r="J111" s="30"/>
      <c r="K111" s="30"/>
      <c r="L111" s="30"/>
      <c r="M111" s="30"/>
      <c r="N111" s="30"/>
      <c r="O111" s="30"/>
    </row>
    <row r="112" spans="3:15" s="1" customFormat="1" ht="12.75">
      <c r="C112" s="30"/>
      <c r="D112" s="30"/>
      <c r="E112" s="30"/>
      <c r="F112" s="30"/>
      <c r="G112" s="30"/>
      <c r="H112" s="30"/>
      <c r="I112" s="30"/>
      <c r="J112" s="30"/>
      <c r="L112" s="30"/>
      <c r="M112" s="30"/>
      <c r="N112" s="30"/>
      <c r="O112" s="30"/>
    </row>
    <row r="113" spans="3:15" s="1" customFormat="1" ht="12.75">
      <c r="C113" s="30"/>
      <c r="D113" s="30"/>
      <c r="E113" s="30"/>
      <c r="F113" s="30"/>
      <c r="G113" s="30"/>
      <c r="H113" s="30"/>
      <c r="I113" s="30"/>
      <c r="J113" s="30"/>
      <c r="K113" s="30"/>
      <c r="L113" s="30"/>
      <c r="M113" s="30"/>
      <c r="N113" s="30"/>
      <c r="O113" s="30"/>
    </row>
    <row r="114" spans="3:15" s="1" customFormat="1" ht="12.75">
      <c r="C114" s="30"/>
      <c r="D114" s="30"/>
      <c r="E114" s="30"/>
      <c r="F114" s="30"/>
      <c r="G114" s="30"/>
      <c r="H114" s="30"/>
      <c r="I114" s="30"/>
      <c r="J114" s="30"/>
      <c r="K114" s="30"/>
      <c r="L114" s="30"/>
      <c r="M114" s="30"/>
      <c r="N114" s="30"/>
      <c r="O114" s="30"/>
    </row>
    <row r="115" spans="3:15" s="1" customFormat="1" ht="12.75">
      <c r="C115" s="30"/>
      <c r="D115" s="30"/>
      <c r="E115" s="30"/>
      <c r="F115" s="30"/>
      <c r="G115" s="30"/>
      <c r="H115" s="30"/>
      <c r="I115" s="30"/>
      <c r="J115" s="30"/>
      <c r="K115" s="30"/>
      <c r="L115" s="30"/>
      <c r="M115" s="30"/>
      <c r="N115" s="30"/>
      <c r="O115" s="30"/>
    </row>
    <row r="116" spans="3:15" s="1" customFormat="1" ht="12.75">
      <c r="C116" s="30"/>
      <c r="D116" s="30"/>
      <c r="E116" s="30"/>
      <c r="F116" s="30"/>
      <c r="G116" s="30"/>
      <c r="H116" s="30"/>
      <c r="I116" s="30"/>
      <c r="J116" s="30"/>
      <c r="K116" s="30"/>
      <c r="L116" s="30"/>
      <c r="M116" s="30"/>
      <c r="N116" s="30"/>
      <c r="O116" s="30"/>
    </row>
    <row r="117" spans="3:15" s="1" customFormat="1" ht="12.75">
      <c r="C117" s="30"/>
      <c r="D117" s="30"/>
      <c r="E117" s="30"/>
      <c r="F117" s="30"/>
      <c r="G117" s="30"/>
      <c r="H117" s="30"/>
      <c r="I117" s="30"/>
      <c r="J117" s="30"/>
      <c r="K117" s="30"/>
      <c r="L117" s="30"/>
      <c r="M117" s="30"/>
      <c r="N117" s="30"/>
      <c r="O117" s="30"/>
    </row>
    <row r="118" spans="3:15" s="1" customFormat="1" ht="12.75">
      <c r="C118" s="30"/>
      <c r="D118" s="30"/>
      <c r="E118" s="30"/>
      <c r="F118" s="30"/>
      <c r="G118" s="30"/>
      <c r="H118" s="30"/>
      <c r="I118" s="30"/>
      <c r="J118" s="30"/>
      <c r="K118" s="30"/>
      <c r="L118" s="30"/>
      <c r="M118" s="30"/>
      <c r="N118" s="30"/>
      <c r="O118" s="30"/>
    </row>
    <row r="119" spans="3:15" s="1" customFormat="1" ht="12.75">
      <c r="C119" s="30"/>
      <c r="D119" s="30"/>
      <c r="E119" s="30"/>
      <c r="F119" s="30"/>
      <c r="G119" s="30"/>
      <c r="H119" s="30"/>
      <c r="I119" s="30"/>
      <c r="J119" s="30"/>
      <c r="K119" s="30"/>
      <c r="L119" s="30"/>
      <c r="M119" s="30"/>
      <c r="N119" s="30"/>
      <c r="O119" s="30"/>
    </row>
    <row r="120" spans="3:15" s="1" customFormat="1" ht="12.75">
      <c r="C120" s="30"/>
      <c r="D120" s="30"/>
      <c r="E120" s="30"/>
      <c r="F120" s="30"/>
      <c r="G120" s="30"/>
      <c r="H120" s="30"/>
      <c r="I120" s="30"/>
      <c r="J120" s="30"/>
      <c r="K120" s="30"/>
      <c r="L120" s="30"/>
      <c r="M120" s="30"/>
      <c r="N120" s="30"/>
      <c r="O120" s="30"/>
    </row>
    <row r="121" spans="3:15" s="1" customFormat="1" ht="12.75">
      <c r="C121" s="30"/>
      <c r="D121" s="30"/>
      <c r="E121" s="30"/>
      <c r="F121" s="30"/>
      <c r="G121" s="30"/>
      <c r="H121" s="30"/>
      <c r="I121" s="30"/>
      <c r="J121" s="30"/>
      <c r="K121" s="30"/>
      <c r="L121" s="30"/>
      <c r="M121" s="30"/>
      <c r="N121" s="30"/>
      <c r="O121" s="30"/>
    </row>
    <row r="122" spans="3:15" s="1" customFormat="1" ht="12.75">
      <c r="C122" s="30"/>
      <c r="D122" s="30"/>
      <c r="E122" s="30"/>
      <c r="F122" s="30"/>
      <c r="G122" s="30"/>
      <c r="H122" s="30"/>
      <c r="I122" s="30"/>
      <c r="J122" s="30"/>
      <c r="K122" s="30"/>
      <c r="L122" s="30"/>
      <c r="M122" s="30"/>
      <c r="N122" s="30"/>
      <c r="O122" s="30"/>
    </row>
    <row r="123" spans="3:15" s="1" customFormat="1" ht="12.75">
      <c r="C123" s="30"/>
      <c r="D123" s="30"/>
      <c r="E123" s="30"/>
      <c r="F123" s="30"/>
      <c r="G123" s="30"/>
      <c r="H123" s="30"/>
      <c r="I123" s="30"/>
      <c r="J123" s="30"/>
      <c r="K123" s="30"/>
      <c r="L123" s="30"/>
      <c r="M123" s="30"/>
      <c r="N123" s="30"/>
      <c r="O123" s="30"/>
    </row>
    <row r="124" spans="3:15" s="1" customFormat="1" ht="12.75">
      <c r="C124" s="30"/>
      <c r="D124" s="30"/>
      <c r="E124" s="30"/>
      <c r="F124" s="30"/>
      <c r="G124" s="30"/>
      <c r="H124" s="30"/>
      <c r="I124" s="30"/>
      <c r="J124" s="30"/>
      <c r="K124" s="30"/>
      <c r="L124" s="30"/>
      <c r="M124" s="30"/>
      <c r="N124" s="30"/>
      <c r="O124" s="30"/>
    </row>
    <row r="125" spans="3:15" s="1" customFormat="1" ht="12.75">
      <c r="C125" s="30"/>
      <c r="D125" s="30"/>
      <c r="E125" s="30"/>
      <c r="F125" s="30"/>
      <c r="G125" s="30"/>
      <c r="H125" s="30"/>
      <c r="I125" s="30"/>
      <c r="J125" s="30"/>
      <c r="K125" s="30"/>
      <c r="L125" s="30"/>
      <c r="M125" s="30"/>
      <c r="N125" s="30"/>
      <c r="O125" s="30"/>
    </row>
    <row r="126" spans="3:15" s="1" customFormat="1" ht="12.75">
      <c r="C126" s="30"/>
      <c r="D126" s="30"/>
      <c r="E126" s="30"/>
      <c r="F126" s="30"/>
      <c r="G126" s="30"/>
      <c r="H126" s="30"/>
      <c r="I126" s="30"/>
      <c r="J126" s="30"/>
      <c r="K126" s="30"/>
      <c r="L126" s="30"/>
      <c r="M126" s="30"/>
      <c r="N126" s="30"/>
      <c r="O126" s="30"/>
    </row>
    <row r="127" spans="3:15" s="1" customFormat="1" ht="12.75">
      <c r="C127" s="30"/>
      <c r="D127" s="30"/>
      <c r="E127" s="30"/>
      <c r="F127" s="30"/>
      <c r="G127" s="30"/>
      <c r="H127" s="30"/>
      <c r="I127" s="30"/>
      <c r="J127" s="30"/>
      <c r="K127" s="30"/>
      <c r="L127" s="30"/>
      <c r="M127" s="30"/>
      <c r="N127" s="30"/>
      <c r="O127" s="30"/>
    </row>
    <row r="128" spans="3:15" s="1" customFormat="1" ht="12.75">
      <c r="C128" s="30"/>
      <c r="D128" s="30"/>
      <c r="E128" s="30"/>
      <c r="F128" s="30"/>
      <c r="G128" s="30"/>
      <c r="H128" s="30"/>
      <c r="I128" s="30"/>
      <c r="J128" s="30"/>
      <c r="K128" s="30"/>
      <c r="L128" s="30"/>
      <c r="M128" s="30"/>
      <c r="N128" s="30"/>
      <c r="O128" s="30"/>
    </row>
    <row r="129" spans="3:15" s="1" customFormat="1" ht="12.75">
      <c r="C129" s="30"/>
      <c r="D129" s="30"/>
      <c r="E129" s="30"/>
      <c r="F129" s="30"/>
      <c r="G129" s="30"/>
      <c r="H129" s="30"/>
      <c r="I129" s="30"/>
      <c r="J129" s="30"/>
      <c r="K129" s="30"/>
      <c r="L129" s="30"/>
      <c r="M129" s="30"/>
      <c r="N129" s="30"/>
      <c r="O129" s="30"/>
    </row>
    <row r="130" spans="3:15" s="1" customFormat="1" ht="12.75">
      <c r="C130" s="30"/>
      <c r="D130" s="30"/>
      <c r="E130" s="30"/>
      <c r="F130" s="30"/>
      <c r="G130" s="30"/>
      <c r="H130" s="30"/>
      <c r="I130" s="30"/>
      <c r="J130" s="30"/>
      <c r="K130" s="30"/>
      <c r="L130" s="30"/>
      <c r="M130" s="30"/>
      <c r="N130" s="30"/>
      <c r="O130" s="30"/>
    </row>
    <row r="131" spans="3:15" s="1" customFormat="1" ht="12.75">
      <c r="C131" s="30"/>
      <c r="D131" s="30"/>
      <c r="E131" s="30"/>
      <c r="F131" s="30"/>
      <c r="G131" s="30"/>
      <c r="H131" s="30"/>
      <c r="I131" s="30"/>
      <c r="J131" s="30"/>
      <c r="K131" s="30"/>
      <c r="L131" s="30"/>
      <c r="M131" s="30"/>
      <c r="N131" s="30"/>
      <c r="O131" s="30"/>
    </row>
    <row r="132" spans="3:15" s="1" customFormat="1" ht="12.75">
      <c r="C132" s="30"/>
      <c r="D132" s="30"/>
      <c r="E132" s="30"/>
      <c r="F132" s="30"/>
      <c r="G132" s="30"/>
      <c r="H132" s="30"/>
      <c r="I132" s="30"/>
      <c r="J132" s="30"/>
      <c r="K132" s="30"/>
      <c r="L132" s="30"/>
      <c r="M132" s="30"/>
      <c r="N132" s="30"/>
      <c r="O132" s="30"/>
    </row>
    <row r="133" spans="3:15" s="1" customFormat="1" ht="12.75">
      <c r="C133" s="30"/>
      <c r="D133" s="30"/>
      <c r="E133" s="30"/>
      <c r="F133" s="30"/>
      <c r="G133" s="30"/>
      <c r="H133" s="30"/>
      <c r="I133" s="30"/>
      <c r="J133" s="30"/>
      <c r="K133" s="30"/>
      <c r="L133" s="30"/>
      <c r="M133" s="30"/>
      <c r="N133" s="30"/>
      <c r="O133" s="30"/>
    </row>
    <row r="134" spans="3:15" s="1" customFormat="1" ht="12.75">
      <c r="C134" s="30"/>
      <c r="D134" s="30"/>
      <c r="E134" s="30"/>
      <c r="F134" s="30"/>
      <c r="G134" s="30"/>
      <c r="H134" s="30"/>
      <c r="I134" s="30"/>
      <c r="J134" s="30"/>
      <c r="K134" s="30"/>
      <c r="L134" s="30"/>
      <c r="M134" s="30"/>
      <c r="N134" s="30"/>
      <c r="O134" s="30"/>
    </row>
    <row r="135" spans="3:15" s="1" customFormat="1" ht="12.75">
      <c r="C135" s="30"/>
      <c r="D135" s="30"/>
      <c r="E135" s="30"/>
      <c r="F135" s="30"/>
      <c r="G135" s="30"/>
      <c r="H135" s="30"/>
      <c r="I135" s="30"/>
      <c r="J135" s="30"/>
      <c r="K135" s="30"/>
      <c r="L135" s="30"/>
      <c r="M135" s="30"/>
      <c r="N135" s="30"/>
      <c r="O135" s="30"/>
    </row>
    <row r="136" spans="3:15" s="1" customFormat="1" ht="12.75">
      <c r="C136" s="30"/>
      <c r="D136" s="30"/>
      <c r="E136" s="30"/>
      <c r="F136" s="30"/>
      <c r="G136" s="30"/>
      <c r="H136" s="30"/>
      <c r="I136" s="30"/>
      <c r="J136" s="30"/>
      <c r="K136" s="30"/>
      <c r="L136" s="30"/>
      <c r="M136" s="30"/>
      <c r="N136" s="30"/>
      <c r="O136" s="30"/>
    </row>
    <row r="137" spans="3:15" s="1" customFormat="1" ht="12.75">
      <c r="C137" s="30"/>
      <c r="D137" s="30"/>
      <c r="E137" s="30"/>
      <c r="F137" s="30"/>
      <c r="G137" s="30"/>
      <c r="H137" s="30"/>
      <c r="I137" s="30"/>
      <c r="J137" s="30"/>
      <c r="K137" s="30"/>
      <c r="L137" s="30"/>
      <c r="M137" s="30"/>
      <c r="N137" s="30"/>
      <c r="O137" s="30"/>
    </row>
    <row r="138" spans="3:15" s="1" customFormat="1" ht="12.75">
      <c r="C138" s="30"/>
      <c r="D138" s="30"/>
      <c r="E138" s="30"/>
      <c r="F138" s="30"/>
      <c r="G138" s="30"/>
      <c r="H138" s="30"/>
      <c r="I138" s="30"/>
      <c r="J138" s="30"/>
      <c r="K138" s="30"/>
      <c r="L138" s="30"/>
      <c r="M138" s="30"/>
      <c r="N138" s="30"/>
      <c r="O138" s="30"/>
    </row>
    <row r="139" spans="3:15" s="1" customFormat="1" ht="12.75">
      <c r="C139" s="30"/>
      <c r="D139" s="30"/>
      <c r="E139" s="30"/>
      <c r="F139" s="30"/>
      <c r="G139" s="30"/>
      <c r="H139" s="30"/>
      <c r="I139" s="30"/>
      <c r="J139" s="30"/>
      <c r="K139" s="30"/>
      <c r="L139" s="30"/>
      <c r="M139" s="30"/>
      <c r="N139" s="30"/>
      <c r="O139" s="30"/>
    </row>
    <row r="140" spans="3:15" s="1" customFormat="1" ht="12.75">
      <c r="C140" s="30"/>
      <c r="D140" s="30"/>
      <c r="E140" s="30"/>
      <c r="F140" s="30"/>
      <c r="G140" s="30"/>
      <c r="H140" s="30"/>
      <c r="I140" s="30"/>
      <c r="J140" s="30"/>
      <c r="K140" s="30"/>
      <c r="L140" s="30"/>
      <c r="M140" s="30"/>
      <c r="N140" s="30"/>
      <c r="O140" s="30"/>
    </row>
    <row r="141" spans="3:15" s="1" customFormat="1" ht="12.75">
      <c r="C141" s="30"/>
      <c r="D141" s="30"/>
      <c r="E141" s="30"/>
      <c r="F141" s="30"/>
      <c r="G141" s="30"/>
      <c r="H141" s="30"/>
      <c r="I141" s="30"/>
      <c r="J141" s="30"/>
      <c r="K141" s="30"/>
      <c r="L141" s="30"/>
      <c r="M141" s="30"/>
      <c r="N141" s="30"/>
      <c r="O141" s="30"/>
    </row>
    <row r="142" spans="3:15" s="1" customFormat="1" ht="12.75">
      <c r="C142" s="30"/>
      <c r="D142" s="30"/>
      <c r="E142" s="30"/>
      <c r="F142" s="30"/>
      <c r="G142" s="30"/>
      <c r="H142" s="30"/>
      <c r="I142" s="30"/>
      <c r="J142" s="30"/>
      <c r="K142" s="30"/>
      <c r="L142" s="30"/>
      <c r="M142" s="30"/>
      <c r="N142" s="30"/>
      <c r="O142" s="30"/>
    </row>
    <row r="143" spans="3:15" s="1" customFormat="1" ht="12.75">
      <c r="C143" s="30"/>
      <c r="D143" s="30"/>
      <c r="E143" s="30"/>
      <c r="F143" s="30"/>
      <c r="G143" s="30"/>
      <c r="H143" s="30"/>
      <c r="I143" s="30"/>
      <c r="J143" s="30"/>
      <c r="K143" s="30"/>
      <c r="L143" s="30"/>
      <c r="M143" s="30"/>
      <c r="N143" s="30"/>
      <c r="O143" s="30"/>
    </row>
    <row r="144" spans="3:15" s="1" customFormat="1" ht="12.75">
      <c r="C144" s="30"/>
      <c r="D144" s="30"/>
      <c r="E144" s="30"/>
      <c r="F144" s="30"/>
      <c r="G144" s="30"/>
      <c r="H144" s="30"/>
      <c r="I144" s="30"/>
      <c r="J144" s="30"/>
      <c r="K144" s="30"/>
      <c r="L144" s="30"/>
      <c r="M144" s="30"/>
      <c r="N144" s="30"/>
      <c r="O144" s="30"/>
    </row>
    <row r="145" spans="3:15" s="1" customFormat="1" ht="12.75">
      <c r="C145" s="30"/>
      <c r="D145" s="30"/>
      <c r="E145" s="30"/>
      <c r="F145" s="30"/>
      <c r="G145" s="30"/>
      <c r="H145" s="30"/>
      <c r="I145" s="30"/>
      <c r="J145" s="30"/>
      <c r="K145" s="30"/>
      <c r="L145" s="30"/>
      <c r="M145" s="30"/>
      <c r="N145" s="30"/>
      <c r="O145" s="30"/>
    </row>
    <row r="146" spans="3:15" s="1" customFormat="1" ht="12.75">
      <c r="C146" s="30"/>
      <c r="D146" s="30"/>
      <c r="E146" s="30"/>
      <c r="F146" s="30"/>
      <c r="G146" s="30"/>
      <c r="H146" s="30"/>
      <c r="I146" s="30"/>
      <c r="J146" s="30"/>
      <c r="K146" s="30"/>
      <c r="L146" s="30"/>
      <c r="M146" s="30"/>
      <c r="N146" s="30"/>
      <c r="O146" s="30"/>
    </row>
    <row r="147" spans="3:15" s="1" customFormat="1" ht="12.75">
      <c r="C147" s="30"/>
      <c r="D147" s="30"/>
      <c r="E147" s="30"/>
      <c r="F147" s="30"/>
      <c r="G147" s="30"/>
      <c r="H147" s="30"/>
      <c r="I147" s="30"/>
      <c r="J147" s="30"/>
      <c r="K147" s="30"/>
      <c r="L147" s="30"/>
      <c r="M147" s="30"/>
      <c r="N147" s="30"/>
      <c r="O147" s="30"/>
    </row>
    <row r="148" spans="3:15" s="1" customFormat="1" ht="12.75">
      <c r="C148" s="30"/>
      <c r="D148" s="30"/>
      <c r="E148" s="30"/>
      <c r="F148" s="30"/>
      <c r="G148" s="30"/>
      <c r="H148" s="30"/>
      <c r="I148" s="30"/>
      <c r="J148" s="30"/>
      <c r="K148" s="30"/>
      <c r="L148" s="30"/>
      <c r="M148" s="30"/>
      <c r="N148" s="30"/>
      <c r="O148" s="30"/>
    </row>
    <row r="149" spans="3:15" s="1" customFormat="1" ht="12.75">
      <c r="C149" s="30"/>
      <c r="D149" s="30"/>
      <c r="E149" s="30"/>
      <c r="F149" s="30"/>
      <c r="G149" s="30"/>
      <c r="H149" s="30"/>
      <c r="I149" s="30"/>
      <c r="J149" s="30"/>
      <c r="K149" s="30"/>
      <c r="L149" s="30"/>
      <c r="M149" s="30"/>
      <c r="N149" s="30"/>
      <c r="O149" s="30"/>
    </row>
    <row r="150" spans="3:15" s="1" customFormat="1" ht="12.75">
      <c r="C150" s="30"/>
      <c r="D150" s="30"/>
      <c r="E150" s="30"/>
      <c r="F150" s="30"/>
      <c r="G150" s="30"/>
      <c r="H150" s="30"/>
      <c r="I150" s="30"/>
      <c r="J150" s="30"/>
      <c r="K150" s="30"/>
      <c r="L150" s="30"/>
      <c r="M150" s="30"/>
      <c r="N150" s="30"/>
      <c r="O150" s="30"/>
    </row>
    <row r="151" spans="3:15" s="1" customFormat="1" ht="12.75">
      <c r="C151" s="30"/>
      <c r="D151" s="30"/>
      <c r="E151" s="30"/>
      <c r="F151" s="30"/>
      <c r="G151" s="30"/>
      <c r="H151" s="30"/>
      <c r="I151" s="30"/>
      <c r="J151" s="30"/>
      <c r="K151" s="30"/>
      <c r="L151" s="30"/>
      <c r="M151" s="30"/>
      <c r="N151" s="30"/>
      <c r="O151" s="30"/>
    </row>
    <row r="152" spans="3:15" s="1" customFormat="1" ht="12.75">
      <c r="C152" s="30"/>
      <c r="D152" s="30"/>
      <c r="E152" s="30"/>
      <c r="F152" s="30"/>
      <c r="G152" s="30"/>
      <c r="H152" s="30"/>
      <c r="I152" s="30"/>
      <c r="J152" s="30"/>
      <c r="K152" s="30"/>
      <c r="L152" s="30"/>
      <c r="M152" s="30"/>
      <c r="N152" s="30"/>
      <c r="O152" s="30"/>
    </row>
    <row r="153" spans="3:15" s="1" customFormat="1" ht="12.75">
      <c r="C153" s="30"/>
      <c r="D153" s="30"/>
      <c r="E153" s="30"/>
      <c r="F153" s="30"/>
      <c r="G153" s="30"/>
      <c r="H153" s="30"/>
      <c r="I153" s="30"/>
      <c r="J153" s="30"/>
      <c r="K153" s="30"/>
      <c r="L153" s="30"/>
      <c r="M153" s="30"/>
      <c r="N153" s="30"/>
      <c r="O153" s="30"/>
    </row>
    <row r="154" spans="3:15" s="1" customFormat="1" ht="12.75">
      <c r="C154" s="30"/>
      <c r="D154" s="30"/>
      <c r="E154" s="30"/>
      <c r="F154" s="30"/>
      <c r="G154" s="30"/>
      <c r="H154" s="30"/>
      <c r="I154" s="30"/>
      <c r="J154" s="30"/>
      <c r="K154" s="30"/>
      <c r="L154" s="30"/>
      <c r="M154" s="30"/>
      <c r="N154" s="30"/>
      <c r="O154" s="30"/>
    </row>
    <row r="155" spans="3:15" s="1" customFormat="1" ht="12.75">
      <c r="C155" s="30"/>
      <c r="D155" s="30"/>
      <c r="E155" s="30"/>
      <c r="F155" s="30"/>
      <c r="G155" s="30"/>
      <c r="H155" s="30"/>
      <c r="I155" s="30"/>
      <c r="J155" s="30"/>
      <c r="K155" s="30"/>
      <c r="L155" s="30"/>
      <c r="M155" s="30"/>
      <c r="N155" s="30"/>
      <c r="O155" s="30"/>
    </row>
    <row r="156" spans="3:15" s="1" customFormat="1" ht="12.75">
      <c r="C156" s="30"/>
      <c r="D156" s="30"/>
      <c r="E156" s="30"/>
      <c r="F156" s="30"/>
      <c r="G156" s="30"/>
      <c r="H156" s="30"/>
      <c r="I156" s="30"/>
      <c r="J156" s="30"/>
      <c r="K156" s="30"/>
      <c r="L156" s="30"/>
      <c r="M156" s="30"/>
      <c r="N156" s="30"/>
      <c r="O156" s="30"/>
    </row>
    <row r="157" spans="3:15" s="1" customFormat="1" ht="12.75">
      <c r="C157" s="30"/>
      <c r="D157" s="30"/>
      <c r="E157" s="30"/>
      <c r="F157" s="30"/>
      <c r="G157" s="30"/>
      <c r="H157" s="30"/>
      <c r="I157" s="30"/>
      <c r="J157" s="30"/>
      <c r="K157" s="30"/>
      <c r="L157" s="30"/>
      <c r="M157" s="30"/>
      <c r="N157" s="30"/>
      <c r="O157" s="30"/>
    </row>
    <row r="158" spans="3:15" s="1" customFormat="1" ht="12.75">
      <c r="C158" s="30"/>
      <c r="D158" s="30"/>
      <c r="E158" s="30"/>
      <c r="F158" s="30"/>
      <c r="G158" s="30"/>
      <c r="H158" s="30"/>
      <c r="I158" s="30"/>
      <c r="J158" s="30"/>
      <c r="K158" s="30"/>
      <c r="L158" s="30"/>
      <c r="M158" s="30"/>
      <c r="N158" s="30"/>
      <c r="O158" s="30"/>
    </row>
    <row r="159" spans="3:15" s="1" customFormat="1" ht="12.75">
      <c r="C159" s="30"/>
      <c r="D159" s="30"/>
      <c r="E159" s="30"/>
      <c r="F159" s="30"/>
      <c r="G159" s="30"/>
      <c r="H159" s="30"/>
      <c r="I159" s="30"/>
      <c r="J159" s="30"/>
      <c r="K159" s="30"/>
      <c r="L159" s="30"/>
      <c r="M159" s="30"/>
      <c r="N159" s="30"/>
      <c r="O159" s="30"/>
    </row>
    <row r="160" spans="3:15" s="1" customFormat="1" ht="12.75">
      <c r="C160" s="30"/>
      <c r="D160" s="30"/>
      <c r="E160" s="30"/>
      <c r="F160" s="30"/>
      <c r="G160" s="30"/>
      <c r="H160" s="30"/>
      <c r="I160" s="30"/>
      <c r="J160" s="30"/>
      <c r="K160" s="30"/>
      <c r="L160" s="30"/>
      <c r="M160" s="30"/>
      <c r="N160" s="30"/>
      <c r="O160" s="30"/>
    </row>
    <row r="161" spans="3:15" s="1" customFormat="1" ht="12.75">
      <c r="C161" s="30"/>
      <c r="D161" s="30"/>
      <c r="E161" s="30"/>
      <c r="F161" s="30"/>
      <c r="G161" s="30"/>
      <c r="H161" s="30"/>
      <c r="I161" s="30"/>
      <c r="J161" s="30"/>
      <c r="K161" s="30"/>
      <c r="L161" s="30"/>
      <c r="M161" s="30"/>
      <c r="N161" s="30"/>
      <c r="O161" s="30"/>
    </row>
    <row r="162" spans="3:15" s="1" customFormat="1" ht="12.75">
      <c r="C162" s="30"/>
      <c r="D162" s="30"/>
      <c r="E162" s="30"/>
      <c r="F162" s="30"/>
      <c r="G162" s="30"/>
      <c r="H162" s="30"/>
      <c r="I162" s="30"/>
      <c r="J162" s="30"/>
      <c r="K162" s="30"/>
      <c r="L162" s="30"/>
      <c r="M162" s="30"/>
      <c r="N162" s="30"/>
      <c r="O162" s="30"/>
    </row>
    <row r="163" spans="3:15" s="1" customFormat="1" ht="12.75">
      <c r="C163" s="30"/>
      <c r="D163" s="30"/>
      <c r="E163" s="30"/>
      <c r="F163" s="30"/>
      <c r="G163" s="30"/>
      <c r="H163" s="30"/>
      <c r="I163" s="30"/>
      <c r="J163" s="30"/>
      <c r="K163" s="30"/>
      <c r="L163" s="30"/>
      <c r="M163" s="30"/>
      <c r="N163" s="30"/>
      <c r="O163" s="30"/>
    </row>
    <row r="164" spans="3:15" s="1" customFormat="1" ht="12.75">
      <c r="C164" s="30"/>
      <c r="D164" s="30"/>
      <c r="E164" s="30"/>
      <c r="F164" s="30"/>
      <c r="G164" s="30"/>
      <c r="H164" s="30"/>
      <c r="I164" s="30"/>
      <c r="J164" s="30"/>
      <c r="K164" s="30"/>
      <c r="L164" s="30"/>
      <c r="M164" s="30"/>
      <c r="N164" s="30"/>
      <c r="O164" s="30"/>
    </row>
    <row r="165" spans="3:15" s="1" customFormat="1" ht="12.75">
      <c r="C165" s="30"/>
      <c r="D165" s="30"/>
      <c r="E165" s="30"/>
      <c r="F165" s="30"/>
      <c r="G165" s="30"/>
      <c r="H165" s="30"/>
      <c r="I165" s="30"/>
      <c r="J165" s="30"/>
      <c r="K165" s="30"/>
      <c r="L165" s="30"/>
      <c r="M165" s="30"/>
      <c r="N165" s="30"/>
      <c r="O165" s="30"/>
    </row>
    <row r="166" spans="3:15" s="1" customFormat="1" ht="12.75">
      <c r="C166" s="30"/>
      <c r="D166" s="30"/>
      <c r="E166" s="30"/>
      <c r="F166" s="30"/>
      <c r="G166" s="30"/>
      <c r="H166" s="30"/>
      <c r="I166" s="30"/>
      <c r="J166" s="30"/>
      <c r="K166" s="30"/>
      <c r="L166" s="30"/>
      <c r="M166" s="30"/>
      <c r="N166" s="30"/>
      <c r="O166" s="30"/>
    </row>
    <row r="167" spans="3:15" s="1" customFormat="1" ht="12.75">
      <c r="C167" s="30"/>
      <c r="D167" s="30"/>
      <c r="E167" s="30"/>
      <c r="F167" s="30"/>
      <c r="G167" s="30"/>
      <c r="H167" s="30"/>
      <c r="I167" s="30"/>
      <c r="J167" s="30"/>
      <c r="K167" s="30"/>
      <c r="L167" s="30"/>
      <c r="M167" s="30"/>
      <c r="N167" s="30"/>
      <c r="O167" s="30"/>
    </row>
    <row r="168" spans="3:15" s="1" customFormat="1" ht="12.75">
      <c r="C168" s="30"/>
      <c r="D168" s="30"/>
      <c r="E168" s="30"/>
      <c r="F168" s="30"/>
      <c r="G168" s="30"/>
      <c r="H168" s="30"/>
      <c r="I168" s="30"/>
      <c r="J168" s="30"/>
      <c r="K168" s="30"/>
      <c r="L168" s="30"/>
      <c r="M168" s="30"/>
      <c r="N168" s="30"/>
      <c r="O168" s="30"/>
    </row>
    <row r="169" spans="3:15" s="1" customFormat="1" ht="12.75">
      <c r="C169" s="30"/>
      <c r="D169" s="30"/>
      <c r="E169" s="30"/>
      <c r="F169" s="30"/>
      <c r="G169" s="30"/>
      <c r="H169" s="30"/>
      <c r="I169" s="30"/>
      <c r="J169" s="30"/>
      <c r="K169" s="30"/>
      <c r="L169" s="30"/>
      <c r="M169" s="30"/>
      <c r="N169" s="30"/>
      <c r="O169" s="30"/>
    </row>
    <row r="170" spans="3:15" s="1" customFormat="1" ht="12.75">
      <c r="C170" s="30"/>
      <c r="D170" s="30"/>
      <c r="E170" s="30"/>
      <c r="F170" s="30"/>
      <c r="G170" s="30"/>
      <c r="H170" s="30"/>
      <c r="I170" s="30"/>
      <c r="J170" s="30"/>
      <c r="K170" s="30"/>
      <c r="L170" s="30"/>
      <c r="M170" s="30"/>
      <c r="N170" s="30"/>
      <c r="O170" s="30"/>
    </row>
    <row r="171" spans="3:15" s="1" customFormat="1" ht="12.75">
      <c r="C171" s="30"/>
      <c r="D171" s="30"/>
      <c r="E171" s="30"/>
      <c r="F171" s="30"/>
      <c r="G171" s="30"/>
      <c r="H171" s="30"/>
      <c r="I171" s="30"/>
      <c r="J171" s="30"/>
      <c r="K171" s="30"/>
      <c r="L171" s="30"/>
      <c r="M171" s="30"/>
      <c r="N171" s="30"/>
      <c r="O171" s="30"/>
    </row>
    <row r="172" spans="3:15" s="1" customFormat="1" ht="12.75">
      <c r="C172" s="30"/>
      <c r="D172" s="30"/>
      <c r="E172" s="30"/>
      <c r="F172" s="30"/>
      <c r="G172" s="30"/>
      <c r="H172" s="30"/>
      <c r="I172" s="30"/>
      <c r="J172" s="30"/>
      <c r="K172" s="30"/>
      <c r="L172" s="30"/>
      <c r="M172" s="30"/>
      <c r="N172" s="30"/>
      <c r="O172" s="30"/>
    </row>
    <row r="173" spans="3:15" s="1" customFormat="1" ht="12.75">
      <c r="C173" s="30"/>
      <c r="D173" s="30"/>
      <c r="E173" s="30"/>
      <c r="F173" s="30"/>
      <c r="G173" s="30"/>
      <c r="H173" s="30"/>
      <c r="I173" s="30"/>
      <c r="J173" s="30"/>
      <c r="K173" s="30"/>
      <c r="L173" s="30"/>
      <c r="M173" s="30"/>
      <c r="N173" s="30"/>
      <c r="O173" s="30"/>
    </row>
    <row r="174" spans="3:15" s="1" customFormat="1" ht="12.75">
      <c r="C174" s="30"/>
      <c r="D174" s="30"/>
      <c r="E174" s="30"/>
      <c r="F174" s="30"/>
      <c r="G174" s="30"/>
      <c r="H174" s="30"/>
      <c r="I174" s="30"/>
      <c r="J174" s="30"/>
      <c r="K174" s="30"/>
      <c r="L174" s="30"/>
      <c r="M174" s="30"/>
      <c r="N174" s="30"/>
      <c r="O174" s="30"/>
    </row>
    <row r="175" spans="3:15" s="1" customFormat="1" ht="12.75">
      <c r="C175" s="30"/>
      <c r="D175" s="30"/>
      <c r="E175" s="30"/>
      <c r="F175" s="30"/>
      <c r="G175" s="30"/>
      <c r="H175" s="30"/>
      <c r="I175" s="30"/>
      <c r="J175" s="30"/>
      <c r="K175" s="30"/>
      <c r="L175" s="30"/>
      <c r="M175" s="30"/>
      <c r="N175" s="30"/>
      <c r="O175" s="30"/>
    </row>
    <row r="176" spans="3:15" s="1" customFormat="1" ht="12.75">
      <c r="C176" s="30"/>
      <c r="D176" s="30"/>
      <c r="E176" s="30"/>
      <c r="F176" s="30"/>
      <c r="G176" s="30"/>
      <c r="H176" s="30"/>
      <c r="I176" s="30"/>
      <c r="J176" s="30"/>
      <c r="K176" s="30"/>
      <c r="L176" s="30"/>
      <c r="M176" s="30"/>
      <c r="N176" s="30"/>
      <c r="O176" s="30"/>
    </row>
    <row r="177" spans="3:15" s="1" customFormat="1" ht="12.75">
      <c r="C177" s="30"/>
      <c r="D177" s="30"/>
      <c r="E177" s="30"/>
      <c r="F177" s="30"/>
      <c r="G177" s="30"/>
      <c r="H177" s="30"/>
      <c r="I177" s="30"/>
      <c r="J177" s="30"/>
      <c r="K177" s="30"/>
      <c r="L177" s="30"/>
      <c r="M177" s="30"/>
      <c r="N177" s="30"/>
      <c r="O177" s="30"/>
    </row>
    <row r="178" spans="3:15" s="1" customFormat="1" ht="12.75">
      <c r="C178" s="30"/>
      <c r="D178" s="30"/>
      <c r="E178" s="30"/>
      <c r="F178" s="30"/>
      <c r="G178" s="30"/>
      <c r="H178" s="30"/>
      <c r="I178" s="30"/>
      <c r="J178" s="30"/>
      <c r="K178" s="30"/>
      <c r="L178" s="30"/>
      <c r="M178" s="30"/>
      <c r="N178" s="30"/>
      <c r="O178" s="30"/>
    </row>
    <row r="179" spans="3:15" s="1" customFormat="1" ht="12.75">
      <c r="C179" s="30"/>
      <c r="D179" s="30"/>
      <c r="E179" s="30"/>
      <c r="F179" s="30"/>
      <c r="G179" s="30"/>
      <c r="H179" s="30"/>
      <c r="I179" s="30"/>
      <c r="J179" s="30"/>
      <c r="K179" s="30"/>
      <c r="L179" s="30"/>
      <c r="M179" s="30"/>
      <c r="N179" s="30"/>
      <c r="O179" s="30"/>
    </row>
    <row r="180" spans="3:15" s="1" customFormat="1" ht="12.75">
      <c r="C180" s="30"/>
      <c r="D180" s="30"/>
      <c r="E180" s="30"/>
      <c r="F180" s="30"/>
      <c r="G180" s="30"/>
      <c r="H180" s="30"/>
      <c r="I180" s="30"/>
      <c r="J180" s="30"/>
      <c r="K180" s="30"/>
      <c r="L180" s="30"/>
      <c r="M180" s="30"/>
      <c r="N180" s="30"/>
      <c r="O180" s="30"/>
    </row>
    <row r="181" spans="3:15" s="1" customFormat="1" ht="12.75">
      <c r="C181" s="30"/>
      <c r="D181" s="30"/>
      <c r="E181" s="30"/>
      <c r="F181" s="30"/>
      <c r="G181" s="30"/>
      <c r="H181" s="30"/>
      <c r="I181" s="30"/>
      <c r="J181" s="30"/>
      <c r="K181" s="30"/>
      <c r="L181" s="30"/>
      <c r="M181" s="30"/>
      <c r="N181" s="30"/>
      <c r="O181" s="30"/>
    </row>
    <row r="182" spans="3:15" s="1" customFormat="1" ht="12.75">
      <c r="C182" s="30"/>
      <c r="D182" s="30"/>
      <c r="E182" s="30"/>
      <c r="F182" s="30"/>
      <c r="G182" s="30"/>
      <c r="H182" s="30"/>
      <c r="I182" s="30"/>
      <c r="J182" s="30"/>
      <c r="K182" s="30"/>
      <c r="L182" s="30"/>
      <c r="M182" s="30"/>
      <c r="N182" s="30"/>
      <c r="O182" s="30"/>
    </row>
    <row r="183" spans="3:15" s="1" customFormat="1" ht="12.75">
      <c r="C183" s="30"/>
      <c r="D183" s="30"/>
      <c r="E183" s="30"/>
      <c r="F183" s="30"/>
      <c r="G183" s="30"/>
      <c r="H183" s="30"/>
      <c r="I183" s="30"/>
      <c r="J183" s="30"/>
      <c r="K183" s="30"/>
      <c r="L183" s="30"/>
      <c r="M183" s="30"/>
      <c r="N183" s="30"/>
      <c r="O183" s="30"/>
    </row>
    <row r="184" spans="3:15" s="1" customFormat="1" ht="12.75">
      <c r="C184" s="30"/>
      <c r="D184" s="30"/>
      <c r="E184" s="30"/>
      <c r="F184" s="30"/>
      <c r="G184" s="30"/>
      <c r="H184" s="30"/>
      <c r="I184" s="30"/>
      <c r="J184" s="30"/>
      <c r="K184" s="30"/>
      <c r="L184" s="30"/>
      <c r="M184" s="30"/>
      <c r="N184" s="30"/>
      <c r="O184" s="30"/>
    </row>
    <row r="185" spans="3:15" s="1" customFormat="1" ht="12.75">
      <c r="C185" s="30"/>
      <c r="D185" s="30"/>
      <c r="E185" s="30"/>
      <c r="F185" s="30"/>
      <c r="G185" s="30"/>
      <c r="H185" s="30"/>
      <c r="I185" s="30"/>
      <c r="J185" s="30"/>
      <c r="K185" s="30"/>
      <c r="L185" s="30"/>
      <c r="M185" s="30"/>
      <c r="N185" s="30"/>
      <c r="O185" s="30"/>
    </row>
    <row r="186" spans="3:15" s="1" customFormat="1" ht="12.75">
      <c r="C186" s="30"/>
      <c r="D186" s="30"/>
      <c r="E186" s="30"/>
      <c r="F186" s="30"/>
      <c r="G186" s="30"/>
      <c r="H186" s="30"/>
      <c r="I186" s="30"/>
      <c r="J186" s="30"/>
      <c r="K186" s="30"/>
      <c r="L186" s="30"/>
      <c r="M186" s="30"/>
      <c r="N186" s="30"/>
      <c r="O186" s="30"/>
    </row>
    <row r="187" spans="3:15" s="1" customFormat="1" ht="12.75">
      <c r="C187" s="30"/>
      <c r="D187" s="30"/>
      <c r="E187" s="30"/>
      <c r="F187" s="30"/>
      <c r="G187" s="30"/>
      <c r="H187" s="30"/>
      <c r="I187" s="30"/>
      <c r="J187" s="30"/>
      <c r="K187" s="30"/>
      <c r="L187" s="30"/>
      <c r="M187" s="30"/>
      <c r="N187" s="30"/>
      <c r="O187" s="30"/>
    </row>
    <row r="188" spans="3:15" s="1" customFormat="1" ht="12.75">
      <c r="C188" s="30"/>
      <c r="D188" s="30"/>
      <c r="E188" s="30"/>
      <c r="F188" s="30"/>
      <c r="G188" s="30"/>
      <c r="H188" s="30"/>
      <c r="I188" s="30"/>
      <c r="J188" s="30"/>
      <c r="K188" s="30"/>
      <c r="L188" s="30"/>
      <c r="M188" s="30"/>
      <c r="N188" s="30"/>
      <c r="O188" s="30"/>
    </row>
    <row r="189" spans="3:15" s="1" customFormat="1" ht="12.75">
      <c r="C189" s="30"/>
      <c r="D189" s="30"/>
      <c r="E189" s="30"/>
      <c r="F189" s="30"/>
      <c r="G189" s="30"/>
      <c r="H189" s="30"/>
      <c r="I189" s="30"/>
      <c r="J189" s="30"/>
      <c r="K189" s="30"/>
      <c r="L189" s="30"/>
      <c r="M189" s="30"/>
      <c r="N189" s="30"/>
      <c r="O189" s="30"/>
    </row>
    <row r="190" spans="3:15" s="1" customFormat="1" ht="12.75">
      <c r="C190" s="30"/>
      <c r="D190" s="30"/>
      <c r="E190" s="30"/>
      <c r="F190" s="30"/>
      <c r="G190" s="30"/>
      <c r="H190" s="30"/>
      <c r="I190" s="30"/>
      <c r="J190" s="30"/>
      <c r="K190" s="30"/>
      <c r="L190" s="30"/>
      <c r="M190" s="30"/>
      <c r="N190" s="30"/>
      <c r="O190" s="30"/>
    </row>
    <row r="191" spans="3:15" s="1" customFormat="1" ht="12.75">
      <c r="C191" s="30"/>
      <c r="D191" s="30"/>
      <c r="E191" s="30"/>
      <c r="F191" s="30"/>
      <c r="G191" s="30"/>
      <c r="H191" s="30"/>
      <c r="I191" s="30"/>
      <c r="J191" s="30"/>
      <c r="K191" s="30"/>
      <c r="L191" s="30"/>
      <c r="M191" s="30"/>
      <c r="N191" s="30"/>
      <c r="O191" s="30"/>
    </row>
    <row r="192" spans="3:15" s="1" customFormat="1" ht="12.75">
      <c r="C192" s="30"/>
      <c r="D192" s="30"/>
      <c r="E192" s="30"/>
      <c r="F192" s="30"/>
      <c r="G192" s="30"/>
      <c r="H192" s="30"/>
      <c r="I192" s="30"/>
      <c r="J192" s="30"/>
      <c r="K192" s="30"/>
      <c r="L192" s="30"/>
      <c r="M192" s="30"/>
      <c r="N192" s="30"/>
      <c r="O192" s="30"/>
    </row>
    <row r="193" spans="3:15" s="1" customFormat="1" ht="12.75">
      <c r="C193" s="30"/>
      <c r="D193" s="30"/>
      <c r="E193" s="30"/>
      <c r="F193" s="30"/>
      <c r="G193" s="30"/>
      <c r="H193" s="30"/>
      <c r="I193" s="30"/>
      <c r="J193" s="30"/>
      <c r="K193" s="30"/>
      <c r="L193" s="30"/>
      <c r="M193" s="30"/>
      <c r="N193" s="30"/>
      <c r="O193" s="30"/>
    </row>
    <row r="194" spans="3:15" s="1" customFormat="1" ht="12.75">
      <c r="C194" s="30"/>
      <c r="D194" s="30"/>
      <c r="E194" s="30"/>
      <c r="F194" s="30"/>
      <c r="G194" s="30"/>
      <c r="H194" s="30"/>
      <c r="I194" s="30"/>
      <c r="J194" s="30"/>
      <c r="K194" s="30"/>
      <c r="L194" s="30"/>
      <c r="M194" s="30"/>
      <c r="N194" s="30"/>
      <c r="O194" s="30"/>
    </row>
    <row r="195" spans="3:15" s="1" customFormat="1" ht="12.75">
      <c r="C195" s="30"/>
      <c r="D195" s="30"/>
      <c r="E195" s="30"/>
      <c r="F195" s="30"/>
      <c r="G195" s="30"/>
      <c r="H195" s="30"/>
      <c r="I195" s="30"/>
      <c r="J195" s="30"/>
      <c r="K195" s="30"/>
      <c r="L195" s="30"/>
      <c r="M195" s="30"/>
      <c r="N195" s="30"/>
      <c r="O195" s="30"/>
    </row>
    <row r="196" spans="3:15" s="1" customFormat="1" ht="12.75">
      <c r="C196" s="30"/>
      <c r="D196" s="30"/>
      <c r="E196" s="30"/>
      <c r="F196" s="30"/>
      <c r="G196" s="30"/>
      <c r="H196" s="30"/>
      <c r="I196" s="30"/>
      <c r="J196" s="30"/>
      <c r="K196" s="30"/>
      <c r="L196" s="30"/>
      <c r="M196" s="30"/>
      <c r="N196" s="30"/>
      <c r="O196" s="30"/>
    </row>
    <row r="197" spans="3:15" s="1" customFormat="1" ht="12.75">
      <c r="C197" s="30"/>
      <c r="D197" s="30"/>
      <c r="E197" s="30"/>
      <c r="F197" s="30"/>
      <c r="G197" s="30"/>
      <c r="H197" s="30"/>
      <c r="I197" s="30"/>
      <c r="J197" s="30"/>
      <c r="K197" s="30"/>
      <c r="L197" s="30"/>
      <c r="M197" s="30"/>
      <c r="N197" s="30"/>
      <c r="O197" s="30"/>
    </row>
    <row r="198" spans="3:15" s="1" customFormat="1" ht="12.75">
      <c r="C198" s="30"/>
      <c r="D198" s="30"/>
      <c r="E198" s="30"/>
      <c r="F198" s="30"/>
      <c r="G198" s="30"/>
      <c r="H198" s="30"/>
      <c r="I198" s="30"/>
      <c r="J198" s="30"/>
      <c r="K198" s="30"/>
      <c r="L198" s="30"/>
      <c r="M198" s="30"/>
      <c r="N198" s="30"/>
      <c r="O198" s="30"/>
    </row>
  </sheetData>
  <mergeCells count="17">
    <mergeCell ref="A5:O5"/>
    <mergeCell ref="A6:O6"/>
    <mergeCell ref="C8:G8"/>
    <mergeCell ref="H8:M8"/>
    <mergeCell ref="B8:B11"/>
    <mergeCell ref="C9:C11"/>
    <mergeCell ref="D9:D11"/>
    <mergeCell ref="G9:G11"/>
    <mergeCell ref="M9:N9"/>
    <mergeCell ref="M10:M11"/>
    <mergeCell ref="O8:O11"/>
    <mergeCell ref="A8:A11"/>
    <mergeCell ref="I9:I11"/>
    <mergeCell ref="H9:H11"/>
    <mergeCell ref="L9:L11"/>
    <mergeCell ref="E9:F10"/>
    <mergeCell ref="J9:K10"/>
  </mergeCells>
  <printOptions/>
  <pageMargins left="0.4330708661417323" right="0.1968503937007874" top="0.3937007874015748" bottom="0.31496062992125984" header="0.15748031496062992" footer="0.2362204724409449"/>
  <pageSetup horizontalDpi="600" verticalDpi="600" orientation="landscape" paperSize="9" scale="70" r:id="rId1"/>
  <rowBreaks count="1" manualBreakCount="1">
    <brk id="71" max="14" man="1"/>
  </rowBreaks>
</worksheet>
</file>

<file path=xl/worksheets/sheet3.xml><?xml version="1.0" encoding="utf-8"?>
<worksheet xmlns="http://schemas.openxmlformats.org/spreadsheetml/2006/main" xmlns:r="http://schemas.openxmlformats.org/officeDocument/2006/relationships">
  <dimension ref="A1:O104"/>
  <sheetViews>
    <sheetView view="pageBreakPreview" zoomScale="85" zoomScaleNormal="75" zoomScaleSheetLayoutView="85" workbookViewId="0" topLeftCell="A1">
      <pane xSplit="2" ySplit="9" topLeftCell="C10" activePane="bottomRight" state="frozen"/>
      <selection pane="topLeft" activeCell="A1" sqref="A1"/>
      <selection pane="topRight" activeCell="C1" sqref="C1"/>
      <selection pane="bottomLeft" activeCell="A11" sqref="A11"/>
      <selection pane="bottomRight" activeCell="I59" sqref="I59"/>
    </sheetView>
  </sheetViews>
  <sheetFormatPr defaultColWidth="9.00390625" defaultRowHeight="12.75"/>
  <cols>
    <col min="1" max="1" width="13.125" style="1" customWidth="1"/>
    <col min="2" max="2" width="52.75390625" style="1" customWidth="1"/>
    <col min="3" max="3" width="15.75390625" style="30" customWidth="1"/>
    <col min="4" max="4" width="16.875" style="30" hidden="1" customWidth="1"/>
    <col min="5" max="5" width="12.125" style="30" customWidth="1"/>
    <col min="6" max="6" width="12.25390625" style="30" customWidth="1"/>
    <col min="7" max="7" width="12.25390625" style="30" hidden="1" customWidth="1"/>
    <col min="8" max="8" width="12.25390625" style="30" bestFit="1" customWidth="1"/>
    <col min="9" max="9" width="12.125" style="30" customWidth="1"/>
    <col min="10" max="10" width="6.75390625" style="30" customWidth="1"/>
    <col min="11" max="11" width="10.125" style="30" customWidth="1"/>
    <col min="12" max="12" width="11.875" style="30" customWidth="1"/>
    <col min="13" max="13" width="12.25390625" style="30" bestFit="1" customWidth="1"/>
    <col min="14" max="14" width="18.25390625" style="30" customWidth="1"/>
    <col min="15" max="15" width="12.625" style="1" customWidth="1"/>
    <col min="16" max="16384" width="9.125" style="1" customWidth="1"/>
  </cols>
  <sheetData>
    <row r="1" ht="12.75">
      <c r="J1" s="30" t="s">
        <v>275</v>
      </c>
    </row>
    <row r="2" spans="10:14" ht="12.75">
      <c r="J2" s="26" t="s">
        <v>272</v>
      </c>
      <c r="K2" s="26"/>
      <c r="L2" s="26"/>
      <c r="M2" s="26"/>
      <c r="N2" s="10"/>
    </row>
    <row r="3" spans="10:14" ht="12.75">
      <c r="J3" s="26" t="s">
        <v>273</v>
      </c>
      <c r="K3" s="26"/>
      <c r="L3" s="26"/>
      <c r="M3" s="26"/>
      <c r="N3" s="10"/>
    </row>
    <row r="4" spans="1:14" ht="15.75">
      <c r="A4" s="284" t="s">
        <v>311</v>
      </c>
      <c r="B4" s="284"/>
      <c r="C4" s="284"/>
      <c r="D4" s="284"/>
      <c r="E4" s="284"/>
      <c r="F4" s="284"/>
      <c r="G4" s="284"/>
      <c r="H4" s="284"/>
      <c r="I4" s="284"/>
      <c r="J4" s="284"/>
      <c r="K4" s="284"/>
      <c r="L4" s="284"/>
      <c r="M4" s="284"/>
      <c r="N4" s="284"/>
    </row>
    <row r="5" spans="1:14" ht="15.75">
      <c r="A5" s="284" t="s">
        <v>11</v>
      </c>
      <c r="B5" s="284"/>
      <c r="C5" s="284"/>
      <c r="D5" s="284"/>
      <c r="E5" s="284"/>
      <c r="F5" s="284"/>
      <c r="G5" s="284"/>
      <c r="H5" s="284"/>
      <c r="I5" s="284"/>
      <c r="J5" s="284"/>
      <c r="K5" s="284"/>
      <c r="L5" s="284"/>
      <c r="M5" s="284"/>
      <c r="N5" s="284"/>
    </row>
    <row r="6" ht="12.75">
      <c r="M6" s="30" t="s">
        <v>323</v>
      </c>
    </row>
    <row r="7" spans="1:15" s="16" customFormat="1" ht="21" customHeight="1">
      <c r="A7" s="285" t="s">
        <v>374</v>
      </c>
      <c r="B7" s="285" t="s">
        <v>364</v>
      </c>
      <c r="C7" s="279" t="s">
        <v>246</v>
      </c>
      <c r="D7" s="279"/>
      <c r="E7" s="279"/>
      <c r="F7" s="279"/>
      <c r="G7" s="279"/>
      <c r="H7" s="287" t="s">
        <v>247</v>
      </c>
      <c r="I7" s="288"/>
      <c r="J7" s="288"/>
      <c r="K7" s="288"/>
      <c r="L7" s="288"/>
      <c r="M7" s="288"/>
      <c r="N7" s="289"/>
      <c r="O7" s="277" t="s">
        <v>248</v>
      </c>
    </row>
    <row r="8" spans="1:15" s="38" customFormat="1" ht="12.75" customHeight="1">
      <c r="A8" s="286"/>
      <c r="B8" s="286"/>
      <c r="C8" s="281" t="s">
        <v>245</v>
      </c>
      <c r="D8" s="281" t="s">
        <v>343</v>
      </c>
      <c r="E8" s="279" t="s">
        <v>360</v>
      </c>
      <c r="F8" s="279"/>
      <c r="G8" s="108" t="s">
        <v>344</v>
      </c>
      <c r="H8" s="281" t="s">
        <v>245</v>
      </c>
      <c r="I8" s="277" t="s">
        <v>343</v>
      </c>
      <c r="J8" s="279" t="s">
        <v>360</v>
      </c>
      <c r="K8" s="279"/>
      <c r="L8" s="277" t="s">
        <v>344</v>
      </c>
      <c r="M8" s="277" t="s">
        <v>372</v>
      </c>
      <c r="N8" s="277"/>
      <c r="O8" s="277"/>
    </row>
    <row r="9" spans="1:15" ht="27.75" customHeight="1">
      <c r="A9" s="286"/>
      <c r="B9" s="286"/>
      <c r="C9" s="282"/>
      <c r="D9" s="282"/>
      <c r="E9" s="279"/>
      <c r="F9" s="279"/>
      <c r="G9" s="110"/>
      <c r="H9" s="282"/>
      <c r="I9" s="277"/>
      <c r="J9" s="279"/>
      <c r="K9" s="279"/>
      <c r="L9" s="277"/>
      <c r="M9" s="277" t="s">
        <v>371</v>
      </c>
      <c r="N9" s="31" t="s">
        <v>360</v>
      </c>
      <c r="O9" s="277"/>
    </row>
    <row r="10" spans="1:15" ht="96" customHeight="1">
      <c r="A10" s="99" t="s">
        <v>358</v>
      </c>
      <c r="B10" s="111" t="s">
        <v>359</v>
      </c>
      <c r="C10" s="283"/>
      <c r="D10" s="283"/>
      <c r="E10" s="31" t="s">
        <v>361</v>
      </c>
      <c r="F10" s="31" t="s">
        <v>362</v>
      </c>
      <c r="G10" s="109"/>
      <c r="H10" s="283"/>
      <c r="I10" s="277"/>
      <c r="J10" s="31" t="s">
        <v>361</v>
      </c>
      <c r="K10" s="31" t="s">
        <v>363</v>
      </c>
      <c r="L10" s="277"/>
      <c r="M10" s="277"/>
      <c r="N10" s="31" t="s">
        <v>373</v>
      </c>
      <c r="O10" s="277"/>
    </row>
    <row r="11" spans="1:15" s="13" customFormat="1" ht="13.5" customHeight="1">
      <c r="A11" s="37">
        <v>1</v>
      </c>
      <c r="B11" s="37">
        <v>2</v>
      </c>
      <c r="C11" s="37">
        <v>3</v>
      </c>
      <c r="D11" s="37">
        <v>4</v>
      </c>
      <c r="E11" s="37">
        <v>4</v>
      </c>
      <c r="F11" s="37">
        <v>5</v>
      </c>
      <c r="G11" s="37">
        <v>7</v>
      </c>
      <c r="H11" s="37">
        <v>6</v>
      </c>
      <c r="I11" s="37">
        <v>7</v>
      </c>
      <c r="J11" s="37">
        <v>8</v>
      </c>
      <c r="K11" s="37">
        <v>9</v>
      </c>
      <c r="L11" s="37">
        <v>10</v>
      </c>
      <c r="M11" s="37">
        <v>11</v>
      </c>
      <c r="N11" s="37">
        <v>12</v>
      </c>
      <c r="O11" s="37">
        <v>13</v>
      </c>
    </row>
    <row r="12" spans="1:15" ht="12.75" customHeight="1">
      <c r="A12" s="3" t="s">
        <v>472</v>
      </c>
      <c r="B12" s="4" t="s">
        <v>249</v>
      </c>
      <c r="C12" s="25"/>
      <c r="D12" s="25"/>
      <c r="E12" s="25"/>
      <c r="F12" s="25"/>
      <c r="G12" s="25"/>
      <c r="H12" s="25"/>
      <c r="I12" s="25"/>
      <c r="J12" s="25"/>
      <c r="K12" s="25"/>
      <c r="L12" s="25"/>
      <c r="M12" s="25"/>
      <c r="N12" s="25"/>
      <c r="O12" s="25"/>
    </row>
    <row r="13" spans="1:15" ht="12.75" hidden="1">
      <c r="A13" s="2"/>
      <c r="B13" s="5"/>
      <c r="C13" s="25"/>
      <c r="D13" s="32"/>
      <c r="E13" s="32"/>
      <c r="F13" s="32"/>
      <c r="G13" s="32"/>
      <c r="H13" s="32"/>
      <c r="I13" s="32"/>
      <c r="J13" s="32"/>
      <c r="K13" s="32"/>
      <c r="L13" s="32"/>
      <c r="M13" s="32"/>
      <c r="N13" s="32"/>
      <c r="O13" s="32"/>
    </row>
    <row r="14" spans="1:15" ht="12.75" customHeight="1" hidden="1">
      <c r="A14" s="56" t="s">
        <v>290</v>
      </c>
      <c r="B14" s="12" t="s">
        <v>291</v>
      </c>
      <c r="C14" s="57">
        <v>1451064</v>
      </c>
      <c r="D14" s="57">
        <v>1393464</v>
      </c>
      <c r="E14" s="57">
        <v>910902</v>
      </c>
      <c r="F14" s="57">
        <v>75500</v>
      </c>
      <c r="G14" s="57">
        <v>0</v>
      </c>
      <c r="H14" s="57">
        <f aca="true" t="shared" si="0" ref="H14:N14">H16</f>
        <v>10000</v>
      </c>
      <c r="I14" s="57">
        <f t="shared" si="0"/>
        <v>0</v>
      </c>
      <c r="J14" s="57">
        <f t="shared" si="0"/>
        <v>0</v>
      </c>
      <c r="K14" s="57">
        <f t="shared" si="0"/>
        <v>0</v>
      </c>
      <c r="L14" s="57">
        <f t="shared" si="0"/>
        <v>10000</v>
      </c>
      <c r="M14" s="57">
        <f t="shared" si="0"/>
        <v>0</v>
      </c>
      <c r="N14" s="57">
        <f t="shared" si="0"/>
        <v>0</v>
      </c>
      <c r="O14" s="57">
        <f>C14+H14</f>
        <v>1461064</v>
      </c>
    </row>
    <row r="15" spans="1:15" s="13" customFormat="1" ht="12.75" customHeight="1" hidden="1">
      <c r="A15" s="2"/>
      <c r="B15" s="5"/>
      <c r="C15" s="57">
        <v>1451064</v>
      </c>
      <c r="D15" s="57">
        <v>1393464</v>
      </c>
      <c r="E15" s="57">
        <v>910902</v>
      </c>
      <c r="F15" s="57">
        <v>75500</v>
      </c>
      <c r="G15" s="32"/>
      <c r="H15" s="32"/>
      <c r="I15" s="32"/>
      <c r="J15" s="32"/>
      <c r="K15" s="32"/>
      <c r="L15" s="32"/>
      <c r="M15" s="32"/>
      <c r="N15" s="32"/>
      <c r="O15" s="32"/>
    </row>
    <row r="16" spans="1:15" ht="12.75" customHeight="1" hidden="1">
      <c r="A16" s="6" t="s">
        <v>250</v>
      </c>
      <c r="B16" s="5" t="s">
        <v>251</v>
      </c>
      <c r="C16" s="57">
        <v>1451064</v>
      </c>
      <c r="D16" s="57">
        <v>1393464</v>
      </c>
      <c r="E16" s="57">
        <v>910902</v>
      </c>
      <c r="F16" s="57">
        <v>75500</v>
      </c>
      <c r="G16" s="25"/>
      <c r="H16" s="25">
        <f>I16+L16</f>
        <v>10000</v>
      </c>
      <c r="I16" s="25">
        <v>0</v>
      </c>
      <c r="J16" s="25"/>
      <c r="K16" s="25"/>
      <c r="L16" s="25">
        <v>10000</v>
      </c>
      <c r="M16" s="25"/>
      <c r="N16" s="25"/>
      <c r="O16" s="25">
        <f>C16+H16</f>
        <v>1461064</v>
      </c>
    </row>
    <row r="17" spans="1:15" ht="12.75" hidden="1">
      <c r="A17" s="56" t="s">
        <v>290</v>
      </c>
      <c r="B17" s="12" t="s">
        <v>291</v>
      </c>
      <c r="C17" s="57">
        <v>1451064</v>
      </c>
      <c r="D17" s="57">
        <v>1393464</v>
      </c>
      <c r="E17" s="57">
        <v>910902</v>
      </c>
      <c r="F17" s="57">
        <v>75500</v>
      </c>
      <c r="G17" s="57">
        <v>0</v>
      </c>
      <c r="H17" s="57">
        <f aca="true" t="shared" si="1" ref="H17:N17">H19</f>
        <v>0</v>
      </c>
      <c r="I17" s="57">
        <f t="shared" si="1"/>
        <v>0</v>
      </c>
      <c r="J17" s="57">
        <f t="shared" si="1"/>
        <v>0</v>
      </c>
      <c r="K17" s="57">
        <f t="shared" si="1"/>
        <v>0</v>
      </c>
      <c r="L17" s="57">
        <f t="shared" si="1"/>
        <v>0</v>
      </c>
      <c r="M17" s="57">
        <f t="shared" si="1"/>
        <v>0</v>
      </c>
      <c r="N17" s="57">
        <f t="shared" si="1"/>
        <v>0</v>
      </c>
      <c r="O17" s="57">
        <f>C17+H17</f>
        <v>1451064</v>
      </c>
    </row>
    <row r="18" spans="1:15" ht="12.75" customHeight="1" hidden="1">
      <c r="A18" s="2"/>
      <c r="B18" s="5"/>
      <c r="C18" s="57">
        <v>1451064</v>
      </c>
      <c r="D18" s="57">
        <v>1393464</v>
      </c>
      <c r="E18" s="57">
        <v>910902</v>
      </c>
      <c r="F18" s="57">
        <v>75500</v>
      </c>
      <c r="G18" s="32"/>
      <c r="H18" s="32"/>
      <c r="I18" s="32"/>
      <c r="J18" s="32"/>
      <c r="K18" s="32"/>
      <c r="L18" s="32"/>
      <c r="M18" s="32"/>
      <c r="N18" s="32"/>
      <c r="O18" s="32"/>
    </row>
    <row r="19" spans="1:15" ht="12.75">
      <c r="A19" s="6" t="s">
        <v>250</v>
      </c>
      <c r="B19" s="5" t="s">
        <v>251</v>
      </c>
      <c r="C19" s="57">
        <f>669043+176377.32+20000+16000+150000+110000+150000+34468</f>
        <v>1325888.32</v>
      </c>
      <c r="D19" s="57">
        <v>1393464</v>
      </c>
      <c r="E19" s="57">
        <f>403000+100000+100000+65000+115000+30595</f>
        <v>813595</v>
      </c>
      <c r="F19" s="57">
        <f>80000+1000-5000</f>
        <v>76000</v>
      </c>
      <c r="G19" s="25"/>
      <c r="H19" s="25">
        <f>I19+L19</f>
        <v>0</v>
      </c>
      <c r="I19" s="25">
        <v>0</v>
      </c>
      <c r="J19" s="25"/>
      <c r="K19" s="25"/>
      <c r="L19" s="25"/>
      <c r="M19" s="25"/>
      <c r="N19" s="25"/>
      <c r="O19" s="25">
        <f>C19+H19</f>
        <v>1325888.32</v>
      </c>
    </row>
    <row r="20" spans="1:15" ht="12.75" customHeight="1" hidden="1">
      <c r="A20" s="6"/>
      <c r="B20" s="5"/>
      <c r="C20" s="25"/>
      <c r="D20" s="25"/>
      <c r="E20" s="25"/>
      <c r="F20" s="25"/>
      <c r="G20" s="25"/>
      <c r="H20" s="25"/>
      <c r="I20" s="25"/>
      <c r="J20" s="25"/>
      <c r="K20" s="25"/>
      <c r="L20" s="25"/>
      <c r="M20" s="25"/>
      <c r="N20" s="25"/>
      <c r="O20" s="25"/>
    </row>
    <row r="21" spans="1:15" ht="78.75" customHeight="1" hidden="1">
      <c r="A21" s="56" t="s">
        <v>292</v>
      </c>
      <c r="B21" s="12" t="s">
        <v>287</v>
      </c>
      <c r="C21" s="57">
        <f>C23+C25+C27</f>
        <v>11511202</v>
      </c>
      <c r="D21" s="57">
        <f aca="true" t="shared" si="2" ref="D21:O21">D23+D25+D27</f>
        <v>7440610</v>
      </c>
      <c r="E21" s="57">
        <f t="shared" si="2"/>
        <v>6590971</v>
      </c>
      <c r="F21" s="57">
        <f t="shared" si="2"/>
        <v>1342922</v>
      </c>
      <c r="G21" s="57">
        <f t="shared" si="2"/>
        <v>0</v>
      </c>
      <c r="H21" s="57">
        <f t="shared" si="2"/>
        <v>815000</v>
      </c>
      <c r="I21" s="57">
        <f t="shared" si="2"/>
        <v>800000</v>
      </c>
      <c r="J21" s="57">
        <f t="shared" si="2"/>
        <v>0</v>
      </c>
      <c r="K21" s="57">
        <f t="shared" si="2"/>
        <v>0</v>
      </c>
      <c r="L21" s="57">
        <f t="shared" si="2"/>
        <v>15000</v>
      </c>
      <c r="M21" s="57">
        <f t="shared" si="2"/>
        <v>15000</v>
      </c>
      <c r="N21" s="57">
        <f t="shared" si="2"/>
        <v>0</v>
      </c>
      <c r="O21" s="57">
        <f t="shared" si="2"/>
        <v>12326202</v>
      </c>
    </row>
    <row r="22" spans="1:15" ht="13.5" customHeight="1" hidden="1">
      <c r="A22" s="6"/>
      <c r="B22" s="5"/>
      <c r="C22" s="25"/>
      <c r="D22" s="25"/>
      <c r="E22" s="25"/>
      <c r="F22" s="25"/>
      <c r="G22" s="25"/>
      <c r="H22" s="25"/>
      <c r="I22" s="25"/>
      <c r="J22" s="25"/>
      <c r="K22" s="25"/>
      <c r="L22" s="25"/>
      <c r="M22" s="25"/>
      <c r="N22" s="25"/>
      <c r="O22" s="25"/>
    </row>
    <row r="23" spans="1:15" s="13" customFormat="1" ht="12.75" customHeight="1">
      <c r="A23" s="6" t="s">
        <v>252</v>
      </c>
      <c r="B23" s="7" t="s">
        <v>274</v>
      </c>
      <c r="C23" s="25">
        <f>8495570+65000+71000+100000+390000+56300+34000+39332</f>
        <v>9251202</v>
      </c>
      <c r="D23" s="25">
        <v>5838498</v>
      </c>
      <c r="E23" s="25">
        <f>4648500+78000+395971+5000</f>
        <v>5127471</v>
      </c>
      <c r="F23" s="25">
        <f>1210000+8700+29160+10000-2000+4630-24348</f>
        <v>1236142</v>
      </c>
      <c r="G23" s="25">
        <v>0</v>
      </c>
      <c r="H23" s="25">
        <f>I23+L23</f>
        <v>815000</v>
      </c>
      <c r="I23" s="25">
        <f>800000</f>
        <v>800000</v>
      </c>
      <c r="J23" s="25"/>
      <c r="K23" s="25"/>
      <c r="L23" s="25">
        <v>15000</v>
      </c>
      <c r="M23" s="25">
        <v>15000</v>
      </c>
      <c r="N23" s="25">
        <v>0</v>
      </c>
      <c r="O23" s="25">
        <f>C23+H23</f>
        <v>10066202</v>
      </c>
    </row>
    <row r="24" spans="1:15" ht="12.75" customHeight="1" hidden="1">
      <c r="A24" s="6"/>
      <c r="B24" s="5"/>
      <c r="C24" s="25"/>
      <c r="D24" s="25"/>
      <c r="E24" s="25"/>
      <c r="F24" s="25"/>
      <c r="G24" s="25"/>
      <c r="H24" s="25"/>
      <c r="I24" s="25"/>
      <c r="J24" s="25"/>
      <c r="K24" s="25"/>
      <c r="L24" s="25">
        <f>M24</f>
        <v>0</v>
      </c>
      <c r="M24" s="25"/>
      <c r="N24" s="25"/>
      <c r="O24" s="25"/>
    </row>
    <row r="25" spans="1:15" ht="15.75" customHeight="1">
      <c r="A25" s="6" t="s">
        <v>276</v>
      </c>
      <c r="B25" s="5" t="s">
        <v>277</v>
      </c>
      <c r="C25" s="25">
        <f>1935000+700000+15000-390000</f>
        <v>2260000</v>
      </c>
      <c r="D25" s="25">
        <v>1602112</v>
      </c>
      <c r="E25" s="25">
        <f>1308500+155000</f>
        <v>1463500</v>
      </c>
      <c r="F25" s="25">
        <v>106780</v>
      </c>
      <c r="G25" s="25">
        <v>0</v>
      </c>
      <c r="H25" s="25">
        <f>I25+L25</f>
        <v>0</v>
      </c>
      <c r="I25" s="25"/>
      <c r="J25" s="25"/>
      <c r="K25" s="25"/>
      <c r="L25" s="25">
        <f>M25</f>
        <v>0</v>
      </c>
      <c r="M25" s="25">
        <v>0</v>
      </c>
      <c r="N25" s="25">
        <v>0</v>
      </c>
      <c r="O25" s="25">
        <f>C25+H25</f>
        <v>2260000</v>
      </c>
    </row>
    <row r="26" spans="1:15" ht="12.75" customHeight="1" hidden="1">
      <c r="A26" s="6"/>
      <c r="B26" s="5"/>
      <c r="C26" s="25"/>
      <c r="D26" s="25"/>
      <c r="E26" s="25"/>
      <c r="F26" s="25"/>
      <c r="G26" s="25"/>
      <c r="H26" s="25"/>
      <c r="I26" s="25"/>
      <c r="J26" s="25"/>
      <c r="K26" s="25"/>
      <c r="L26" s="25"/>
      <c r="M26" s="25"/>
      <c r="N26" s="25"/>
      <c r="O26" s="25"/>
    </row>
    <row r="27" spans="1:15" s="13" customFormat="1" ht="12.75" customHeight="1" hidden="1">
      <c r="A27" s="6" t="s">
        <v>335</v>
      </c>
      <c r="B27" s="15" t="s">
        <v>337</v>
      </c>
      <c r="C27" s="25">
        <f>D27+G27</f>
        <v>0</v>
      </c>
      <c r="D27" s="25"/>
      <c r="E27" s="25"/>
      <c r="F27" s="25"/>
      <c r="G27" s="25"/>
      <c r="H27" s="25">
        <f>I27+L27</f>
        <v>0</v>
      </c>
      <c r="I27" s="25"/>
      <c r="J27" s="25"/>
      <c r="K27" s="25"/>
      <c r="L27" s="25"/>
      <c r="M27" s="25"/>
      <c r="N27" s="25"/>
      <c r="O27" s="25">
        <f>C27+H27</f>
        <v>0</v>
      </c>
    </row>
    <row r="28" spans="1:15" ht="12.75" customHeight="1" hidden="1">
      <c r="A28" s="6"/>
      <c r="B28" s="5" t="s">
        <v>348</v>
      </c>
      <c r="C28" s="25">
        <f>D28+G28</f>
        <v>0</v>
      </c>
      <c r="D28" s="25"/>
      <c r="E28" s="25"/>
      <c r="F28" s="25"/>
      <c r="G28" s="25"/>
      <c r="H28" s="25">
        <f>I28+L28</f>
        <v>0</v>
      </c>
      <c r="I28" s="25"/>
      <c r="J28" s="25"/>
      <c r="K28" s="25"/>
      <c r="L28" s="25"/>
      <c r="M28" s="25"/>
      <c r="N28" s="25"/>
      <c r="O28" s="25">
        <f>C28+H28</f>
        <v>0</v>
      </c>
    </row>
    <row r="29" spans="1:15" ht="12.75" hidden="1">
      <c r="A29" s="56" t="s">
        <v>293</v>
      </c>
      <c r="B29" s="12" t="s">
        <v>288</v>
      </c>
      <c r="C29" s="57">
        <f>D29+G29</f>
        <v>0</v>
      </c>
      <c r="D29" s="57">
        <f>D31</f>
        <v>0</v>
      </c>
      <c r="E29" s="57">
        <f aca="true" t="shared" si="3" ref="E29:N29">E31</f>
        <v>0</v>
      </c>
      <c r="F29" s="57">
        <f t="shared" si="3"/>
        <v>0</v>
      </c>
      <c r="G29" s="57">
        <f t="shared" si="3"/>
        <v>0</v>
      </c>
      <c r="H29" s="57">
        <f t="shared" si="3"/>
        <v>0</v>
      </c>
      <c r="I29" s="57">
        <f t="shared" si="3"/>
        <v>0</v>
      </c>
      <c r="J29" s="57">
        <f t="shared" si="3"/>
        <v>0</v>
      </c>
      <c r="K29" s="57">
        <f t="shared" si="3"/>
        <v>0</v>
      </c>
      <c r="L29" s="57">
        <f t="shared" si="3"/>
        <v>0</v>
      </c>
      <c r="M29" s="57">
        <f t="shared" si="3"/>
        <v>0</v>
      </c>
      <c r="N29" s="57">
        <f t="shared" si="3"/>
        <v>0</v>
      </c>
      <c r="O29" s="57">
        <f>C29+H29</f>
        <v>0</v>
      </c>
    </row>
    <row r="30" spans="1:15" ht="12.75" customHeight="1" hidden="1">
      <c r="A30" s="6"/>
      <c r="B30" s="5"/>
      <c r="C30" s="25"/>
      <c r="D30" s="25"/>
      <c r="E30" s="25"/>
      <c r="F30" s="25"/>
      <c r="G30" s="25"/>
      <c r="H30" s="25"/>
      <c r="I30" s="25"/>
      <c r="J30" s="25"/>
      <c r="K30" s="25"/>
      <c r="L30" s="25"/>
      <c r="M30" s="25"/>
      <c r="N30" s="25"/>
      <c r="O30" s="25"/>
    </row>
    <row r="31" spans="1:15" ht="15.75" customHeight="1" hidden="1">
      <c r="A31" s="6" t="s">
        <v>253</v>
      </c>
      <c r="B31" s="5" t="s">
        <v>254</v>
      </c>
      <c r="C31" s="25">
        <f>D31+G31</f>
        <v>0</v>
      </c>
      <c r="D31" s="25">
        <v>0</v>
      </c>
      <c r="E31" s="25">
        <v>0</v>
      </c>
      <c r="F31" s="25">
        <v>0</v>
      </c>
      <c r="G31" s="25"/>
      <c r="H31" s="25">
        <f>I31+L31</f>
        <v>0</v>
      </c>
      <c r="I31" s="25"/>
      <c r="J31" s="25"/>
      <c r="K31" s="25"/>
      <c r="L31" s="25"/>
      <c r="M31" s="25"/>
      <c r="N31" s="25"/>
      <c r="O31" s="25">
        <f>C31+H31</f>
        <v>0</v>
      </c>
    </row>
    <row r="32" spans="1:15" ht="12.75" customHeight="1" hidden="1">
      <c r="A32" s="6"/>
      <c r="B32" s="5"/>
      <c r="C32" s="25"/>
      <c r="D32" s="25"/>
      <c r="E32" s="25"/>
      <c r="F32" s="25"/>
      <c r="G32" s="25"/>
      <c r="H32" s="25"/>
      <c r="I32" s="25"/>
      <c r="J32" s="25"/>
      <c r="K32" s="25"/>
      <c r="L32" s="25"/>
      <c r="M32" s="25"/>
      <c r="N32" s="25"/>
      <c r="O32" s="25"/>
    </row>
    <row r="33" spans="1:15" ht="25.5" customHeight="1" hidden="1">
      <c r="A33" s="56" t="s">
        <v>294</v>
      </c>
      <c r="B33" s="58" t="s">
        <v>279</v>
      </c>
      <c r="C33" s="57">
        <f>SUM(C35:C39)</f>
        <v>90830</v>
      </c>
      <c r="D33" s="57">
        <f>SUM(D35:D39)</f>
        <v>80000</v>
      </c>
      <c r="E33" s="57"/>
      <c r="F33" s="57"/>
      <c r="G33" s="57"/>
      <c r="H33" s="57">
        <v>0</v>
      </c>
      <c r="I33" s="57"/>
      <c r="J33" s="57"/>
      <c r="K33" s="57"/>
      <c r="L33" s="57"/>
      <c r="M33" s="57"/>
      <c r="N33" s="57"/>
      <c r="O33" s="57">
        <f>C33+H33</f>
        <v>90830</v>
      </c>
    </row>
    <row r="34" spans="1:15" ht="12.75" customHeight="1" hidden="1">
      <c r="A34" s="6"/>
      <c r="B34" s="5"/>
      <c r="C34" s="25"/>
      <c r="D34" s="25"/>
      <c r="E34" s="25"/>
      <c r="F34" s="25"/>
      <c r="G34" s="25"/>
      <c r="H34" s="25"/>
      <c r="I34" s="25"/>
      <c r="J34" s="25"/>
      <c r="K34" s="25"/>
      <c r="L34" s="25"/>
      <c r="M34" s="25"/>
      <c r="N34" s="25"/>
      <c r="O34" s="25"/>
    </row>
    <row r="35" spans="1:15" s="13" customFormat="1" ht="12.75" customHeight="1">
      <c r="A35" s="6" t="s">
        <v>255</v>
      </c>
      <c r="B35" s="5" t="s">
        <v>256</v>
      </c>
      <c r="C35" s="25">
        <f>20000-8868</f>
        <v>11132</v>
      </c>
      <c r="D35" s="25">
        <v>40000</v>
      </c>
      <c r="E35" s="25"/>
      <c r="F35" s="25"/>
      <c r="G35" s="25"/>
      <c r="H35" s="25">
        <f>I35+L35</f>
        <v>0</v>
      </c>
      <c r="I35" s="25"/>
      <c r="J35" s="25"/>
      <c r="K35" s="25"/>
      <c r="L35" s="25"/>
      <c r="M35" s="25"/>
      <c r="N35" s="25"/>
      <c r="O35" s="25">
        <f>C35+H35</f>
        <v>11132</v>
      </c>
    </row>
    <row r="36" spans="1:15" ht="15" customHeight="1" hidden="1">
      <c r="A36" s="6"/>
      <c r="B36" s="5"/>
      <c r="C36" s="25"/>
      <c r="D36" s="25"/>
      <c r="E36" s="25"/>
      <c r="F36" s="25"/>
      <c r="G36" s="25"/>
      <c r="H36" s="25"/>
      <c r="I36" s="25"/>
      <c r="J36" s="25"/>
      <c r="K36" s="25"/>
      <c r="L36" s="25"/>
      <c r="M36" s="25"/>
      <c r="N36" s="25"/>
      <c r="O36" s="25"/>
    </row>
    <row r="37" spans="1:15" ht="12.75">
      <c r="A37" s="6" t="s">
        <v>257</v>
      </c>
      <c r="B37" s="7" t="s">
        <v>296</v>
      </c>
      <c r="C37" s="25">
        <f>40000+6000+1500+2500+29000-18802</f>
        <v>60198</v>
      </c>
      <c r="D37" s="25">
        <v>40000</v>
      </c>
      <c r="E37" s="25"/>
      <c r="F37" s="25"/>
      <c r="G37" s="25"/>
      <c r="H37" s="25">
        <f>I37+L37</f>
        <v>0</v>
      </c>
      <c r="I37" s="25"/>
      <c r="J37" s="25"/>
      <c r="K37" s="25"/>
      <c r="L37" s="25"/>
      <c r="M37" s="25"/>
      <c r="N37" s="25"/>
      <c r="O37" s="25">
        <f>C37+H37</f>
        <v>60198</v>
      </c>
    </row>
    <row r="38" spans="1:15" ht="12.75" customHeight="1" hidden="1">
      <c r="A38" s="6"/>
      <c r="B38" s="5"/>
      <c r="C38" s="25"/>
      <c r="D38" s="25"/>
      <c r="E38" s="25"/>
      <c r="F38" s="25"/>
      <c r="G38" s="25"/>
      <c r="H38" s="25"/>
      <c r="I38" s="25"/>
      <c r="J38" s="25"/>
      <c r="K38" s="25"/>
      <c r="L38" s="25"/>
      <c r="M38" s="25"/>
      <c r="N38" s="25"/>
      <c r="O38" s="25"/>
    </row>
    <row r="39" spans="1:15" ht="25.5">
      <c r="A39" s="6" t="s">
        <v>338</v>
      </c>
      <c r="B39" s="7" t="s">
        <v>339</v>
      </c>
      <c r="C39" s="25">
        <f>20000-500</f>
        <v>19500</v>
      </c>
      <c r="D39" s="25"/>
      <c r="E39" s="25"/>
      <c r="F39" s="25"/>
      <c r="G39" s="25"/>
      <c r="H39" s="25">
        <f>I39+L39</f>
        <v>0</v>
      </c>
      <c r="I39" s="25"/>
      <c r="J39" s="25"/>
      <c r="K39" s="25"/>
      <c r="L39" s="25"/>
      <c r="M39" s="25"/>
      <c r="N39" s="25"/>
      <c r="O39" s="25">
        <f>C39+H39</f>
        <v>19500</v>
      </c>
    </row>
    <row r="40" spans="1:15" ht="12.75" customHeight="1" hidden="1">
      <c r="A40" s="6"/>
      <c r="B40" s="5"/>
      <c r="C40" s="25"/>
      <c r="D40" s="25"/>
      <c r="E40" s="25"/>
      <c r="F40" s="25"/>
      <c r="G40" s="25"/>
      <c r="H40" s="25"/>
      <c r="I40" s="25"/>
      <c r="J40" s="25"/>
      <c r="K40" s="25"/>
      <c r="L40" s="25"/>
      <c r="M40" s="25"/>
      <c r="N40" s="25"/>
      <c r="O40" s="25"/>
    </row>
    <row r="41" spans="1:15" ht="12.75" hidden="1">
      <c r="A41" s="56" t="s">
        <v>295</v>
      </c>
      <c r="B41" s="12" t="s">
        <v>280</v>
      </c>
      <c r="C41" s="57">
        <f>SUM(C43:C54)</f>
        <v>446466</v>
      </c>
      <c r="D41" s="57">
        <f>SUM(D43:D54)</f>
        <v>710000</v>
      </c>
      <c r="E41" s="57">
        <f>SUM(E43:E54)</f>
        <v>0</v>
      </c>
      <c r="F41" s="57">
        <f>SUM(F43:F54)</f>
        <v>0</v>
      </c>
      <c r="G41" s="57">
        <f>SUM(G43:G54)</f>
        <v>0</v>
      </c>
      <c r="H41" s="57">
        <f>SUM(H43:H53)</f>
        <v>1903085</v>
      </c>
      <c r="I41" s="57">
        <f>SUM(I43:I53)</f>
        <v>1903085</v>
      </c>
      <c r="J41" s="57">
        <f>SUM(J43:J54)</f>
        <v>0</v>
      </c>
      <c r="K41" s="57">
        <f>SUM(K43:K54)</f>
        <v>0</v>
      </c>
      <c r="L41" s="57">
        <f>SUM(L43:L54)</f>
        <v>0</v>
      </c>
      <c r="M41" s="57">
        <f>SUM(M43:M54)</f>
        <v>0</v>
      </c>
      <c r="N41" s="57">
        <f>SUM(N43:N54)</f>
        <v>0</v>
      </c>
      <c r="O41" s="57">
        <f>C41+H41</f>
        <v>2349551</v>
      </c>
    </row>
    <row r="42" spans="1:15" ht="12.75" customHeight="1" hidden="1">
      <c r="A42" s="6"/>
      <c r="B42" s="5"/>
      <c r="C42" s="25"/>
      <c r="D42" s="25"/>
      <c r="E42" s="25"/>
      <c r="F42" s="25"/>
      <c r="G42" s="25"/>
      <c r="H42" s="25"/>
      <c r="I42" s="25"/>
      <c r="J42" s="25"/>
      <c r="K42" s="25"/>
      <c r="L42" s="25"/>
      <c r="M42" s="25"/>
      <c r="N42" s="25"/>
      <c r="O42" s="25"/>
    </row>
    <row r="43" spans="1:15" ht="25.5" hidden="1">
      <c r="A43" s="6" t="s">
        <v>258</v>
      </c>
      <c r="B43" s="7" t="s">
        <v>259</v>
      </c>
      <c r="C43" s="25">
        <f>D43+G43</f>
        <v>0</v>
      </c>
      <c r="D43" s="25"/>
      <c r="E43" s="25"/>
      <c r="F43" s="25"/>
      <c r="G43" s="25"/>
      <c r="H43" s="25">
        <f>I43+L43</f>
        <v>0</v>
      </c>
      <c r="I43" s="25"/>
      <c r="J43" s="25"/>
      <c r="K43" s="25"/>
      <c r="L43" s="25"/>
      <c r="M43" s="25"/>
      <c r="N43" s="25"/>
      <c r="O43" s="25">
        <f>C43+H43</f>
        <v>0</v>
      </c>
    </row>
    <row r="44" spans="1:15" ht="12.75" customHeight="1" hidden="1">
      <c r="A44" s="6"/>
      <c r="B44" s="7"/>
      <c r="C44" s="25"/>
      <c r="D44" s="25"/>
      <c r="E44" s="25"/>
      <c r="F44" s="25"/>
      <c r="G44" s="25"/>
      <c r="H44" s="25"/>
      <c r="I44" s="25"/>
      <c r="J44" s="25"/>
      <c r="K44" s="25"/>
      <c r="L44" s="25"/>
      <c r="M44" s="25"/>
      <c r="N44" s="25"/>
      <c r="O44" s="25"/>
    </row>
    <row r="45" spans="1:15" ht="26.25" customHeight="1">
      <c r="A45" s="6" t="s">
        <v>313</v>
      </c>
      <c r="B45" s="7" t="s">
        <v>314</v>
      </c>
      <c r="C45" s="25">
        <v>61000</v>
      </c>
      <c r="D45" s="25"/>
      <c r="E45" s="25"/>
      <c r="F45" s="25"/>
      <c r="G45" s="25"/>
      <c r="H45" s="25">
        <f>I45+L45</f>
        <v>0</v>
      </c>
      <c r="I45" s="25"/>
      <c r="J45" s="25"/>
      <c r="K45" s="25"/>
      <c r="L45" s="25"/>
      <c r="M45" s="25"/>
      <c r="N45" s="25"/>
      <c r="O45" s="25">
        <f>C45+H45</f>
        <v>61000</v>
      </c>
    </row>
    <row r="46" spans="1:15" ht="12.75" customHeight="1" hidden="1">
      <c r="A46" s="6"/>
      <c r="B46" s="7"/>
      <c r="C46" s="25"/>
      <c r="D46" s="25"/>
      <c r="E46" s="25"/>
      <c r="F46" s="25"/>
      <c r="G46" s="25"/>
      <c r="H46" s="25"/>
      <c r="I46" s="25"/>
      <c r="J46" s="25"/>
      <c r="K46" s="25"/>
      <c r="L46" s="25"/>
      <c r="M46" s="25"/>
      <c r="N46" s="25"/>
      <c r="O46" s="25"/>
    </row>
    <row r="47" spans="1:15" ht="105" customHeight="1" hidden="1">
      <c r="A47" s="6" t="s">
        <v>346</v>
      </c>
      <c r="B47" s="7" t="s">
        <v>322</v>
      </c>
      <c r="C47" s="25">
        <f>D47+G47</f>
        <v>0</v>
      </c>
      <c r="D47" s="25"/>
      <c r="E47" s="25"/>
      <c r="F47" s="25"/>
      <c r="G47" s="25"/>
      <c r="H47" s="25">
        <f>I47+L47</f>
        <v>0</v>
      </c>
      <c r="I47" s="25"/>
      <c r="J47" s="25"/>
      <c r="K47" s="25"/>
      <c r="L47" s="25"/>
      <c r="M47" s="25"/>
      <c r="N47" s="25"/>
      <c r="O47" s="25">
        <f>C47+H47</f>
        <v>0</v>
      </c>
    </row>
    <row r="48" spans="1:15" ht="12.75" hidden="1">
      <c r="A48" s="6"/>
      <c r="B48" s="5"/>
      <c r="C48" s="25"/>
      <c r="D48" s="25"/>
      <c r="E48" s="25"/>
      <c r="F48" s="25"/>
      <c r="G48" s="25"/>
      <c r="H48" s="25"/>
      <c r="I48" s="25"/>
      <c r="J48" s="25"/>
      <c r="K48" s="25"/>
      <c r="L48" s="25"/>
      <c r="M48" s="25"/>
      <c r="N48" s="25"/>
      <c r="O48" s="25"/>
    </row>
    <row r="49" spans="1:15" s="13" customFormat="1" ht="12.75" customHeight="1">
      <c r="A49" s="6" t="s">
        <v>260</v>
      </c>
      <c r="B49" s="5" t="s">
        <v>261</v>
      </c>
      <c r="C49" s="25">
        <f>540000-39029-16000-6000-1500+39000-149000+50000-32005</f>
        <v>385466</v>
      </c>
      <c r="D49" s="25">
        <v>710000</v>
      </c>
      <c r="E49" s="25"/>
      <c r="F49" s="25"/>
      <c r="G49" s="25"/>
      <c r="H49" s="25">
        <f>I49+L49</f>
        <v>0</v>
      </c>
      <c r="I49" s="25">
        <v>0</v>
      </c>
      <c r="J49" s="25"/>
      <c r="K49" s="25"/>
      <c r="L49" s="25"/>
      <c r="M49" s="25"/>
      <c r="N49" s="25"/>
      <c r="O49" s="25">
        <f>C49+H49</f>
        <v>385466</v>
      </c>
    </row>
    <row r="50" spans="1:15" ht="12.75" customHeight="1" hidden="1">
      <c r="A50" s="6"/>
      <c r="B50" s="5"/>
      <c r="C50" s="25"/>
      <c r="D50" s="25"/>
      <c r="E50" s="25"/>
      <c r="F50" s="25"/>
      <c r="G50" s="25"/>
      <c r="H50" s="25"/>
      <c r="I50" s="25"/>
      <c r="J50" s="25"/>
      <c r="K50" s="25"/>
      <c r="L50" s="25"/>
      <c r="M50" s="25"/>
      <c r="N50" s="25"/>
      <c r="O50" s="25"/>
    </row>
    <row r="51" spans="1:15" ht="12.75" customHeight="1" hidden="1">
      <c r="A51" s="6" t="s">
        <v>317</v>
      </c>
      <c r="B51" s="11" t="s">
        <v>318</v>
      </c>
      <c r="C51" s="25">
        <f>D51+G51</f>
        <v>0</v>
      </c>
      <c r="D51" s="25"/>
      <c r="E51" s="25"/>
      <c r="F51" s="25"/>
      <c r="G51" s="25"/>
      <c r="H51" s="25">
        <f>I51+L51</f>
        <v>0</v>
      </c>
      <c r="I51" s="25"/>
      <c r="J51" s="25"/>
      <c r="K51" s="25"/>
      <c r="L51" s="25"/>
      <c r="M51" s="25"/>
      <c r="N51" s="25"/>
      <c r="O51" s="25">
        <f>C51+H51</f>
        <v>0</v>
      </c>
    </row>
    <row r="52" spans="1:15" ht="12.75" customHeight="1" hidden="1">
      <c r="A52" s="6"/>
      <c r="B52" s="11"/>
      <c r="C52" s="25"/>
      <c r="D52" s="25"/>
      <c r="E52" s="25"/>
      <c r="F52" s="25"/>
      <c r="G52" s="25"/>
      <c r="H52" s="25"/>
      <c r="I52" s="25"/>
      <c r="J52" s="33"/>
      <c r="K52" s="33"/>
      <c r="L52" s="33"/>
      <c r="M52" s="33"/>
      <c r="N52" s="33"/>
      <c r="O52" s="33"/>
    </row>
    <row r="53" spans="1:15" ht="89.25">
      <c r="A53" s="6" t="s">
        <v>271</v>
      </c>
      <c r="B53" s="85" t="s">
        <v>270</v>
      </c>
      <c r="C53" s="255">
        <v>0</v>
      </c>
      <c r="D53" s="255"/>
      <c r="E53" s="255">
        <v>0</v>
      </c>
      <c r="F53" s="255">
        <v>0</v>
      </c>
      <c r="G53" s="25"/>
      <c r="H53" s="25">
        <f>I53+L53</f>
        <v>1903085</v>
      </c>
      <c r="I53" s="25">
        <f>232100+1670985</f>
        <v>1903085</v>
      </c>
      <c r="J53" s="25">
        <v>0</v>
      </c>
      <c r="K53" s="25">
        <v>0</v>
      </c>
      <c r="L53" s="25">
        <v>0</v>
      </c>
      <c r="M53" s="25">
        <v>0</v>
      </c>
      <c r="N53" s="25">
        <v>0</v>
      </c>
      <c r="O53" s="25">
        <f>C53+H53</f>
        <v>1903085</v>
      </c>
    </row>
    <row r="54" spans="1:15" ht="12.75" customHeight="1" hidden="1">
      <c r="A54" s="6"/>
      <c r="B54" s="14" t="s">
        <v>351</v>
      </c>
      <c r="C54" s="25"/>
      <c r="D54" s="25"/>
      <c r="E54" s="25"/>
      <c r="F54" s="25"/>
      <c r="G54" s="25"/>
      <c r="H54" s="25">
        <f>I54+L54</f>
        <v>0</v>
      </c>
      <c r="I54" s="25"/>
      <c r="J54" s="25"/>
      <c r="K54" s="25"/>
      <c r="L54" s="25"/>
      <c r="M54" s="25"/>
      <c r="N54" s="25"/>
      <c r="O54" s="25">
        <f>C54+H54</f>
        <v>0</v>
      </c>
    </row>
    <row r="55" spans="1:15" ht="14.25" customHeight="1" hidden="1">
      <c r="A55" s="67">
        <v>110000</v>
      </c>
      <c r="B55" s="65" t="s">
        <v>281</v>
      </c>
      <c r="C55" s="57">
        <f>C57+C59+C61</f>
        <v>60381</v>
      </c>
      <c r="D55" s="57">
        <f>D57+D59+D61</f>
        <v>47300</v>
      </c>
      <c r="E55" s="57">
        <f>E57+E59+E61</f>
        <v>28003</v>
      </c>
      <c r="F55" s="57">
        <f>F57+F59</f>
        <v>3000</v>
      </c>
      <c r="G55" s="57">
        <f>G57+G59+G61</f>
        <v>0</v>
      </c>
      <c r="H55" s="57">
        <f>I55+L55</f>
        <v>0</v>
      </c>
      <c r="I55" s="57">
        <v>0</v>
      </c>
      <c r="J55" s="57"/>
      <c r="K55" s="57"/>
      <c r="L55" s="57"/>
      <c r="M55" s="57"/>
      <c r="N55" s="57"/>
      <c r="O55" s="57">
        <f>O57+O59+O61</f>
        <v>60381</v>
      </c>
    </row>
    <row r="56" spans="1:15" ht="12.75" customHeight="1" hidden="1">
      <c r="A56" s="68"/>
      <c r="B56" s="14"/>
      <c r="C56" s="25"/>
      <c r="D56" s="25"/>
      <c r="E56" s="25"/>
      <c r="F56" s="25"/>
      <c r="G56" s="25"/>
      <c r="H56" s="25"/>
      <c r="I56" s="25"/>
      <c r="J56" s="25"/>
      <c r="K56" s="25"/>
      <c r="L56" s="25"/>
      <c r="M56" s="25"/>
      <c r="N56" s="25"/>
      <c r="O56" s="25"/>
    </row>
    <row r="57" spans="1:15" ht="26.25" customHeight="1" hidden="1">
      <c r="A57" s="68">
        <v>110201</v>
      </c>
      <c r="B57" s="14" t="s">
        <v>262</v>
      </c>
      <c r="C57" s="25">
        <f>D57+G57</f>
        <v>0</v>
      </c>
      <c r="D57" s="25"/>
      <c r="E57" s="25"/>
      <c r="F57" s="25"/>
      <c r="G57" s="25"/>
      <c r="H57" s="25">
        <f>I57+L57</f>
        <v>0</v>
      </c>
      <c r="I57" s="25"/>
      <c r="J57" s="25"/>
      <c r="K57" s="25"/>
      <c r="L57" s="25"/>
      <c r="M57" s="25"/>
      <c r="N57" s="25"/>
      <c r="O57" s="25">
        <f>C57+H57</f>
        <v>0</v>
      </c>
    </row>
    <row r="58" spans="1:15" ht="12.75" hidden="1">
      <c r="A58" s="68"/>
      <c r="B58" s="14"/>
      <c r="C58" s="25"/>
      <c r="D58" s="25"/>
      <c r="E58" s="25"/>
      <c r="F58" s="25"/>
      <c r="G58" s="25"/>
      <c r="H58" s="25"/>
      <c r="I58" s="25"/>
      <c r="J58" s="25"/>
      <c r="K58" s="25"/>
      <c r="L58" s="25"/>
      <c r="M58" s="25"/>
      <c r="N58" s="25"/>
      <c r="O58" s="25"/>
    </row>
    <row r="59" spans="1:15" s="13" customFormat="1" ht="12.75" customHeight="1">
      <c r="A59" s="68">
        <v>110204</v>
      </c>
      <c r="B59" s="14" t="s">
        <v>263</v>
      </c>
      <c r="C59" s="25">
        <f>41185+1000+500</f>
        <v>42685</v>
      </c>
      <c r="D59" s="25">
        <v>37300</v>
      </c>
      <c r="E59" s="25">
        <f>27803+200</f>
        <v>28003</v>
      </c>
      <c r="F59" s="25">
        <v>3000</v>
      </c>
      <c r="G59" s="25"/>
      <c r="H59" s="25">
        <f>I59+L59</f>
        <v>0</v>
      </c>
      <c r="I59" s="25">
        <v>0</v>
      </c>
      <c r="J59" s="25"/>
      <c r="K59" s="25"/>
      <c r="L59" s="25"/>
      <c r="M59" s="25"/>
      <c r="N59" s="25"/>
      <c r="O59" s="25">
        <f>C59+H59</f>
        <v>42685</v>
      </c>
    </row>
    <row r="60" spans="1:15" ht="12.75" customHeight="1" hidden="1">
      <c r="A60" s="68"/>
      <c r="B60" s="14"/>
      <c r="C60" s="25"/>
      <c r="D60" s="25"/>
      <c r="E60" s="25"/>
      <c r="F60" s="25"/>
      <c r="G60" s="25"/>
      <c r="H60" s="25"/>
      <c r="I60" s="25"/>
      <c r="J60" s="25"/>
      <c r="K60" s="25"/>
      <c r="L60" s="25"/>
      <c r="M60" s="25"/>
      <c r="N60" s="25"/>
      <c r="O60" s="25"/>
    </row>
    <row r="61" spans="1:15" ht="12.75">
      <c r="A61" s="68">
        <v>110502</v>
      </c>
      <c r="B61" s="66" t="s">
        <v>312</v>
      </c>
      <c r="C61" s="25">
        <f>5000+3029+10000-333</f>
        <v>17696</v>
      </c>
      <c r="D61" s="25">
        <v>10000</v>
      </c>
      <c r="E61" s="25"/>
      <c r="F61" s="25"/>
      <c r="G61" s="25"/>
      <c r="H61" s="25"/>
      <c r="I61" s="25"/>
      <c r="J61" s="25"/>
      <c r="K61" s="25"/>
      <c r="L61" s="25"/>
      <c r="M61" s="25"/>
      <c r="N61" s="25"/>
      <c r="O61" s="25">
        <f>C61+H61</f>
        <v>17696</v>
      </c>
    </row>
    <row r="62" spans="1:15" ht="12.75" customHeight="1" hidden="1">
      <c r="A62" s="68"/>
      <c r="B62" s="14"/>
      <c r="C62" s="25"/>
      <c r="D62" s="25"/>
      <c r="E62" s="25"/>
      <c r="F62" s="25"/>
      <c r="G62" s="25"/>
      <c r="H62" s="25"/>
      <c r="I62" s="25"/>
      <c r="J62" s="25"/>
      <c r="K62" s="25"/>
      <c r="L62" s="25"/>
      <c r="M62" s="25"/>
      <c r="N62" s="25"/>
      <c r="O62" s="25"/>
    </row>
    <row r="63" spans="1:15" ht="148.5" customHeight="1" hidden="1">
      <c r="A63" s="68">
        <v>180000</v>
      </c>
      <c r="B63" s="72" t="s">
        <v>352</v>
      </c>
      <c r="C63" s="25"/>
      <c r="D63" s="25"/>
      <c r="E63" s="25"/>
      <c r="F63" s="25"/>
      <c r="G63" s="25"/>
      <c r="H63" s="25">
        <f>H64</f>
        <v>2506842.6</v>
      </c>
      <c r="I63" s="25">
        <f>I64</f>
        <v>0</v>
      </c>
      <c r="J63" s="25"/>
      <c r="K63" s="25"/>
      <c r="L63" s="25">
        <f>L64</f>
        <v>2506842.6</v>
      </c>
      <c r="M63" s="25">
        <f>M64</f>
        <v>2506842.6</v>
      </c>
      <c r="N63" s="25">
        <f>N64</f>
        <v>0</v>
      </c>
      <c r="O63" s="25">
        <f>C63+H63</f>
        <v>2506842.6</v>
      </c>
    </row>
    <row r="64" spans="1:15" ht="38.25">
      <c r="A64" s="2">
        <v>180409</v>
      </c>
      <c r="B64" s="253" t="s">
        <v>232</v>
      </c>
      <c r="C64" s="25"/>
      <c r="D64" s="25"/>
      <c r="E64" s="25"/>
      <c r="F64" s="25"/>
      <c r="G64" s="25"/>
      <c r="H64" s="25">
        <f>I64+L64</f>
        <v>2506842.6</v>
      </c>
      <c r="I64" s="25"/>
      <c r="J64" s="25"/>
      <c r="K64" s="25"/>
      <c r="L64" s="25">
        <f>915000+360000+655273.6+167998+68571+190000+150000</f>
        <v>2506842.6</v>
      </c>
      <c r="M64" s="25">
        <f>L64</f>
        <v>2506842.6</v>
      </c>
      <c r="N64" s="25"/>
      <c r="O64" s="25">
        <f>C64+H64</f>
        <v>2506842.6</v>
      </c>
    </row>
    <row r="65" spans="1:15" s="13" customFormat="1" ht="29.25" customHeight="1" hidden="1">
      <c r="A65" s="59">
        <v>150000</v>
      </c>
      <c r="B65" s="65" t="s">
        <v>282</v>
      </c>
      <c r="C65" s="57">
        <f aca="true" t="shared" si="4" ref="C65:I65">C67+C69</f>
        <v>0</v>
      </c>
      <c r="D65" s="57">
        <f t="shared" si="4"/>
        <v>0</v>
      </c>
      <c r="E65" s="57">
        <f t="shared" si="4"/>
        <v>0</v>
      </c>
      <c r="F65" s="57">
        <f t="shared" si="4"/>
        <v>0</v>
      </c>
      <c r="G65" s="57">
        <f t="shared" si="4"/>
        <v>0</v>
      </c>
      <c r="H65" s="57">
        <f t="shared" si="4"/>
        <v>6766359.36</v>
      </c>
      <c r="I65" s="57">
        <f t="shared" si="4"/>
        <v>0</v>
      </c>
      <c r="J65" s="57">
        <f aca="true" t="shared" si="5" ref="J65:O65">J67+J72+J69</f>
        <v>0</v>
      </c>
      <c r="K65" s="57">
        <f t="shared" si="5"/>
        <v>0</v>
      </c>
      <c r="L65" s="57">
        <f t="shared" si="5"/>
        <v>6766359.36</v>
      </c>
      <c r="M65" s="57">
        <f t="shared" si="5"/>
        <v>6766359.36</v>
      </c>
      <c r="N65" s="57">
        <f t="shared" si="5"/>
        <v>0</v>
      </c>
      <c r="O65" s="57">
        <f t="shared" si="5"/>
        <v>6766359.36</v>
      </c>
    </row>
    <row r="66" spans="1:15" ht="12.75" hidden="1">
      <c r="A66" s="2"/>
      <c r="B66" s="14"/>
      <c r="C66" s="25"/>
      <c r="D66" s="25"/>
      <c r="E66" s="25"/>
      <c r="F66" s="25"/>
      <c r="G66" s="25"/>
      <c r="H66" s="25"/>
      <c r="I66" s="25"/>
      <c r="J66" s="25"/>
      <c r="K66" s="25"/>
      <c r="L66" s="25"/>
      <c r="M66" s="25"/>
      <c r="N66" s="25"/>
      <c r="O66" s="25"/>
    </row>
    <row r="67" spans="1:15" ht="12.75" customHeight="1">
      <c r="A67" s="2">
        <v>150101</v>
      </c>
      <c r="B67" s="66" t="s">
        <v>278</v>
      </c>
      <c r="C67" s="25"/>
      <c r="D67" s="25"/>
      <c r="E67" s="25"/>
      <c r="F67" s="25"/>
      <c r="G67" s="25"/>
      <c r="H67" s="25">
        <f>I67+L67</f>
        <v>6766359.36</v>
      </c>
      <c r="I67" s="25"/>
      <c r="J67" s="25"/>
      <c r="K67" s="25"/>
      <c r="L67" s="25">
        <f>5447000+668391+1008034.43+604584.53-655273.6-500000-167998-68571-50000+111298+368894</f>
        <v>6766359.36</v>
      </c>
      <c r="M67" s="25">
        <f>L67</f>
        <v>6766359.36</v>
      </c>
      <c r="N67" s="25">
        <v>0</v>
      </c>
      <c r="O67" s="25">
        <f>C67+H67</f>
        <v>6766359.36</v>
      </c>
    </row>
    <row r="68" spans="1:15" s="13" customFormat="1" ht="12.75" customHeight="1" hidden="1">
      <c r="A68" s="2"/>
      <c r="B68" s="7"/>
      <c r="C68" s="25"/>
      <c r="D68" s="25"/>
      <c r="E68" s="25"/>
      <c r="F68" s="25"/>
      <c r="G68" s="25"/>
      <c r="H68" s="25"/>
      <c r="I68" s="25"/>
      <c r="J68" s="25"/>
      <c r="K68" s="25"/>
      <c r="L68" s="25"/>
      <c r="M68" s="25"/>
      <c r="N68" s="25"/>
      <c r="O68" s="25"/>
    </row>
    <row r="69" spans="1:15" ht="12.75" customHeight="1" hidden="1">
      <c r="A69" s="2">
        <v>150107</v>
      </c>
      <c r="B69" s="17" t="s">
        <v>340</v>
      </c>
      <c r="C69" s="25"/>
      <c r="D69" s="25"/>
      <c r="E69" s="25"/>
      <c r="F69" s="25"/>
      <c r="G69" s="25"/>
      <c r="H69" s="25">
        <f>I69+L69</f>
        <v>0</v>
      </c>
      <c r="I69" s="25"/>
      <c r="J69" s="25"/>
      <c r="K69" s="25"/>
      <c r="L69" s="25"/>
      <c r="M69" s="25">
        <f>L69</f>
        <v>0</v>
      </c>
      <c r="N69" s="25"/>
      <c r="O69" s="25">
        <f>C69+H69</f>
        <v>0</v>
      </c>
    </row>
    <row r="70" spans="1:15" ht="41.25" customHeight="1" hidden="1">
      <c r="A70" s="2"/>
      <c r="B70" s="7" t="s">
        <v>349</v>
      </c>
      <c r="C70" s="25"/>
      <c r="D70" s="25"/>
      <c r="E70" s="25"/>
      <c r="F70" s="25"/>
      <c r="G70" s="25"/>
      <c r="H70" s="25">
        <f>I70+L70</f>
        <v>0</v>
      </c>
      <c r="I70" s="25"/>
      <c r="J70" s="25"/>
      <c r="K70" s="25"/>
      <c r="L70" s="25"/>
      <c r="M70" s="25">
        <f>L70</f>
        <v>0</v>
      </c>
      <c r="N70" s="25"/>
      <c r="O70" s="25">
        <f>C70+H70</f>
        <v>0</v>
      </c>
    </row>
    <row r="71" spans="1:15" ht="12.75" customHeight="1" hidden="1">
      <c r="A71" s="59">
        <v>160000</v>
      </c>
      <c r="B71" s="58" t="s">
        <v>350</v>
      </c>
      <c r="C71" s="57">
        <f>C72</f>
        <v>0</v>
      </c>
      <c r="D71" s="57">
        <f>D72</f>
        <v>30000</v>
      </c>
      <c r="E71" s="57"/>
      <c r="F71" s="57"/>
      <c r="G71" s="57"/>
      <c r="H71" s="25">
        <f>I71+L71</f>
        <v>0</v>
      </c>
      <c r="I71" s="57">
        <f>I72</f>
        <v>0</v>
      </c>
      <c r="J71" s="57"/>
      <c r="K71" s="57"/>
      <c r="L71" s="57">
        <f>L72</f>
        <v>0</v>
      </c>
      <c r="M71" s="57"/>
      <c r="N71" s="57"/>
      <c r="O71" s="57">
        <f>O72</f>
        <v>0</v>
      </c>
    </row>
    <row r="72" spans="1:15" ht="15" customHeight="1">
      <c r="A72" s="2">
        <v>160101</v>
      </c>
      <c r="B72" s="7" t="s">
        <v>347</v>
      </c>
      <c r="C72" s="25">
        <v>0</v>
      </c>
      <c r="D72" s="25">
        <v>30000</v>
      </c>
      <c r="E72" s="25"/>
      <c r="F72" s="25"/>
      <c r="G72" s="25"/>
      <c r="H72" s="25">
        <f>I72+L72</f>
        <v>0</v>
      </c>
      <c r="I72" s="25"/>
      <c r="J72" s="25"/>
      <c r="K72" s="25"/>
      <c r="L72" s="25"/>
      <c r="M72" s="25"/>
      <c r="N72" s="25"/>
      <c r="O72" s="25">
        <f>C72+H72</f>
        <v>0</v>
      </c>
    </row>
    <row r="73" spans="1:15" ht="12.75" customHeight="1" hidden="1">
      <c r="A73" s="2"/>
      <c r="B73" s="5"/>
      <c r="C73" s="25"/>
      <c r="D73" s="25"/>
      <c r="E73" s="25"/>
      <c r="F73" s="25"/>
      <c r="G73" s="25"/>
      <c r="H73" s="25"/>
      <c r="I73" s="25"/>
      <c r="J73" s="25"/>
      <c r="K73" s="25"/>
      <c r="L73" s="25"/>
      <c r="M73" s="25"/>
      <c r="N73" s="25"/>
      <c r="O73" s="25"/>
    </row>
    <row r="74" spans="1:15" ht="25.5" customHeight="1" hidden="1">
      <c r="A74" s="59">
        <v>170000</v>
      </c>
      <c r="B74" s="58" t="s">
        <v>283</v>
      </c>
      <c r="C74" s="57"/>
      <c r="D74" s="57"/>
      <c r="E74" s="57"/>
      <c r="F74" s="57"/>
      <c r="G74" s="57"/>
      <c r="H74" s="57">
        <f>I74+L74</f>
        <v>3565364.48</v>
      </c>
      <c r="I74" s="57">
        <f>I76</f>
        <v>3065364.48</v>
      </c>
      <c r="J74" s="57"/>
      <c r="K74" s="57"/>
      <c r="L74" s="57">
        <f>L76</f>
        <v>500000</v>
      </c>
      <c r="M74" s="57">
        <f>M76</f>
        <v>500000</v>
      </c>
      <c r="N74" s="57"/>
      <c r="O74" s="57">
        <f>C74+H74</f>
        <v>3565364.48</v>
      </c>
    </row>
    <row r="75" spans="1:15" ht="12.75" customHeight="1" hidden="1">
      <c r="A75" s="2"/>
      <c r="B75" s="5"/>
      <c r="C75" s="25"/>
      <c r="D75" s="25"/>
      <c r="E75" s="25"/>
      <c r="F75" s="25"/>
      <c r="G75" s="25"/>
      <c r="H75" s="25"/>
      <c r="I75" s="25"/>
      <c r="J75" s="25"/>
      <c r="K75" s="25"/>
      <c r="L75" s="25"/>
      <c r="M75" s="25"/>
      <c r="N75" s="25"/>
      <c r="O75" s="25"/>
    </row>
    <row r="76" spans="1:15" s="13" customFormat="1" ht="36" customHeight="1">
      <c r="A76" s="2">
        <v>170703</v>
      </c>
      <c r="B76" s="7" t="s">
        <v>264</v>
      </c>
      <c r="C76" s="25">
        <f>D76+G76</f>
        <v>0</v>
      </c>
      <c r="D76" s="25"/>
      <c r="E76" s="25"/>
      <c r="F76" s="25"/>
      <c r="G76" s="25"/>
      <c r="H76" s="25">
        <f>I76+L76</f>
        <v>3565364.48</v>
      </c>
      <c r="I76" s="25">
        <f>1500000+719364.48+846000</f>
        <v>3065364.48</v>
      </c>
      <c r="J76" s="25"/>
      <c r="K76" s="25"/>
      <c r="L76" s="25">
        <v>500000</v>
      </c>
      <c r="M76" s="25">
        <v>500000</v>
      </c>
      <c r="N76" s="25"/>
      <c r="O76" s="25">
        <f>C76+H76</f>
        <v>3565364.48</v>
      </c>
    </row>
    <row r="77" spans="1:15" ht="12.75" customHeight="1" hidden="1">
      <c r="A77" s="2"/>
      <c r="B77" s="7" t="s">
        <v>356</v>
      </c>
      <c r="C77" s="25"/>
      <c r="D77" s="25"/>
      <c r="E77" s="25"/>
      <c r="F77" s="25"/>
      <c r="G77" s="25"/>
      <c r="H77" s="25">
        <f>I77+L77</f>
        <v>0</v>
      </c>
      <c r="I77" s="25"/>
      <c r="J77" s="25"/>
      <c r="K77" s="25"/>
      <c r="L77" s="25"/>
      <c r="M77" s="25"/>
      <c r="N77" s="25"/>
      <c r="O77" s="25">
        <f>C77+H77</f>
        <v>0</v>
      </c>
    </row>
    <row r="78" spans="1:15" ht="15" customHeight="1" hidden="1">
      <c r="A78" s="2">
        <v>210000</v>
      </c>
      <c r="B78" s="7" t="s">
        <v>320</v>
      </c>
      <c r="C78" s="25">
        <f>C80</f>
        <v>0</v>
      </c>
      <c r="D78" s="25">
        <f>D80</f>
        <v>0</v>
      </c>
      <c r="E78" s="25"/>
      <c r="F78" s="25"/>
      <c r="G78" s="25"/>
      <c r="H78" s="25"/>
      <c r="I78" s="25"/>
      <c r="J78" s="25"/>
      <c r="K78" s="25"/>
      <c r="L78" s="25"/>
      <c r="M78" s="25"/>
      <c r="N78" s="25"/>
      <c r="O78" s="25">
        <f>O80</f>
        <v>0</v>
      </c>
    </row>
    <row r="79" spans="1:15" ht="41.25" customHeight="1" hidden="1">
      <c r="A79" s="2"/>
      <c r="B79" s="7"/>
      <c r="C79" s="25"/>
      <c r="D79" s="25"/>
      <c r="E79" s="25"/>
      <c r="F79" s="25"/>
      <c r="G79" s="25"/>
      <c r="H79" s="25"/>
      <c r="I79" s="25"/>
      <c r="J79" s="25"/>
      <c r="K79" s="25"/>
      <c r="L79" s="25"/>
      <c r="M79" s="25"/>
      <c r="N79" s="25"/>
      <c r="O79" s="25"/>
    </row>
    <row r="80" spans="1:15" s="13" customFormat="1" ht="12.75" customHeight="1" hidden="1">
      <c r="A80" s="2">
        <v>210105</v>
      </c>
      <c r="B80" s="7" t="s">
        <v>319</v>
      </c>
      <c r="C80" s="25">
        <f>D80+G80</f>
        <v>0</v>
      </c>
      <c r="D80" s="25"/>
      <c r="E80" s="25"/>
      <c r="F80" s="25"/>
      <c r="G80" s="25"/>
      <c r="H80" s="25"/>
      <c r="I80" s="25"/>
      <c r="J80" s="25"/>
      <c r="K80" s="25"/>
      <c r="L80" s="25"/>
      <c r="M80" s="25"/>
      <c r="N80" s="25"/>
      <c r="O80" s="25">
        <f>C80+H80</f>
        <v>0</v>
      </c>
    </row>
    <row r="81" spans="1:15" ht="12.75" customHeight="1" hidden="1">
      <c r="A81" s="2"/>
      <c r="B81" s="5"/>
      <c r="C81" s="25"/>
      <c r="D81" s="25"/>
      <c r="E81" s="25"/>
      <c r="F81" s="25"/>
      <c r="G81" s="25"/>
      <c r="H81" s="25"/>
      <c r="I81" s="25"/>
      <c r="J81" s="25"/>
      <c r="K81" s="25"/>
      <c r="L81" s="25"/>
      <c r="M81" s="25"/>
      <c r="N81" s="25"/>
      <c r="O81" s="25"/>
    </row>
    <row r="82" spans="1:15" ht="54.75" customHeight="1" hidden="1">
      <c r="A82" s="59">
        <v>240000</v>
      </c>
      <c r="B82" s="12" t="s">
        <v>284</v>
      </c>
      <c r="C82" s="57"/>
      <c r="D82" s="57"/>
      <c r="E82" s="57"/>
      <c r="F82" s="57"/>
      <c r="G82" s="57"/>
      <c r="H82" s="57">
        <f>I82+M82</f>
        <v>457701.96</v>
      </c>
      <c r="I82" s="57">
        <f>I84+I85</f>
        <v>457701.96</v>
      </c>
      <c r="J82" s="57"/>
      <c r="K82" s="57">
        <f>K84+K85</f>
        <v>0</v>
      </c>
      <c r="L82" s="57"/>
      <c r="M82" s="57"/>
      <c r="N82" s="57"/>
      <c r="O82" s="57">
        <f>O84+O85</f>
        <v>457701.96</v>
      </c>
    </row>
    <row r="83" spans="1:15" ht="12.75" customHeight="1" hidden="1">
      <c r="A83" s="2"/>
      <c r="B83" s="5"/>
      <c r="C83" s="25"/>
      <c r="D83" s="25"/>
      <c r="E83" s="25"/>
      <c r="F83" s="25"/>
      <c r="G83" s="25"/>
      <c r="H83" s="25"/>
      <c r="I83" s="25"/>
      <c r="J83" s="25"/>
      <c r="K83" s="25"/>
      <c r="L83" s="25"/>
      <c r="M83" s="25"/>
      <c r="N83" s="25"/>
      <c r="O83" s="25"/>
    </row>
    <row r="84" spans="1:15" ht="13.5" customHeight="1">
      <c r="A84" s="2">
        <v>240600</v>
      </c>
      <c r="B84" s="71" t="s">
        <v>285</v>
      </c>
      <c r="C84" s="25">
        <f>D84+G84</f>
        <v>0</v>
      </c>
      <c r="D84" s="25"/>
      <c r="E84" s="25"/>
      <c r="F84" s="25"/>
      <c r="G84" s="25"/>
      <c r="H84" s="25">
        <f>I84+L84</f>
        <v>64029.52</v>
      </c>
      <c r="I84" s="25">
        <f>61300+2729.52</f>
        <v>64029.52</v>
      </c>
      <c r="J84" s="25"/>
      <c r="K84" s="25"/>
      <c r="L84" s="25"/>
      <c r="M84" s="25"/>
      <c r="N84" s="25"/>
      <c r="O84" s="25">
        <f>C84+H84</f>
        <v>64029.52</v>
      </c>
    </row>
    <row r="85" spans="1:15" ht="38.25">
      <c r="A85" s="2">
        <v>240900</v>
      </c>
      <c r="B85" s="73" t="s">
        <v>353</v>
      </c>
      <c r="C85" s="25">
        <f>D85+G85</f>
        <v>0</v>
      </c>
      <c r="D85" s="25"/>
      <c r="E85" s="25"/>
      <c r="F85" s="25"/>
      <c r="G85" s="25"/>
      <c r="H85" s="25">
        <f>I85+L85</f>
        <v>393672.44</v>
      </c>
      <c r="I85" s="25">
        <f>200000+143672.44+50000</f>
        <v>393672.44</v>
      </c>
      <c r="J85" s="25"/>
      <c r="K85" s="25"/>
      <c r="L85" s="25">
        <v>0</v>
      </c>
      <c r="M85" s="25">
        <v>0</v>
      </c>
      <c r="N85" s="25"/>
      <c r="O85" s="25">
        <f>C85+H85</f>
        <v>393672.44</v>
      </c>
    </row>
    <row r="86" spans="1:15" ht="12.75" customHeight="1" hidden="1">
      <c r="A86" s="59">
        <v>250000</v>
      </c>
      <c r="B86" s="58" t="s">
        <v>286</v>
      </c>
      <c r="C86" s="57">
        <f>SUM(C88:C95)</f>
        <v>18608</v>
      </c>
      <c r="D86" s="57">
        <f aca="true" t="shared" si="6" ref="D86:O86">SUM(D88:D95)</f>
        <v>50000</v>
      </c>
      <c r="E86" s="57">
        <f t="shared" si="6"/>
        <v>0</v>
      </c>
      <c r="F86" s="57">
        <f t="shared" si="6"/>
        <v>0</v>
      </c>
      <c r="G86" s="57">
        <f t="shared" si="6"/>
        <v>0</v>
      </c>
      <c r="H86" s="57">
        <f t="shared" si="6"/>
        <v>50000</v>
      </c>
      <c r="I86" s="57">
        <f t="shared" si="6"/>
        <v>0</v>
      </c>
      <c r="J86" s="57">
        <f t="shared" si="6"/>
        <v>0</v>
      </c>
      <c r="K86" s="57">
        <f t="shared" si="6"/>
        <v>0</v>
      </c>
      <c r="L86" s="57">
        <f t="shared" si="6"/>
        <v>50000</v>
      </c>
      <c r="M86" s="57">
        <f t="shared" si="6"/>
        <v>50000</v>
      </c>
      <c r="N86" s="57"/>
      <c r="O86" s="57">
        <f t="shared" si="6"/>
        <v>68608</v>
      </c>
    </row>
    <row r="87" spans="1:15" ht="12.75" hidden="1">
      <c r="A87" s="2"/>
      <c r="B87" s="7"/>
      <c r="C87" s="25"/>
      <c r="D87" s="25"/>
      <c r="E87" s="25"/>
      <c r="F87" s="25"/>
      <c r="G87" s="25"/>
      <c r="H87" s="25"/>
      <c r="I87" s="25"/>
      <c r="J87" s="25"/>
      <c r="K87" s="25"/>
      <c r="L87" s="25"/>
      <c r="M87" s="25"/>
      <c r="N87" s="25"/>
      <c r="O87" s="25"/>
    </row>
    <row r="88" spans="1:15" ht="12.75" customHeight="1" hidden="1">
      <c r="A88" s="2">
        <v>250203</v>
      </c>
      <c r="B88" s="7" t="s">
        <v>326</v>
      </c>
      <c r="C88" s="25">
        <f>D88+G88</f>
        <v>0</v>
      </c>
      <c r="D88" s="25"/>
      <c r="E88" s="25"/>
      <c r="F88" s="25"/>
      <c r="G88" s="25"/>
      <c r="H88" s="25">
        <f>I88+L88</f>
        <v>0</v>
      </c>
      <c r="I88" s="25"/>
      <c r="J88" s="25"/>
      <c r="K88" s="25"/>
      <c r="L88" s="25"/>
      <c r="M88" s="25"/>
      <c r="N88" s="25"/>
      <c r="O88" s="25">
        <f>C88+H88</f>
        <v>0</v>
      </c>
    </row>
    <row r="89" spans="1:15" ht="14.25" customHeight="1" hidden="1">
      <c r="A89" s="2"/>
      <c r="B89" s="5"/>
      <c r="C89" s="25"/>
      <c r="D89" s="25"/>
      <c r="E89" s="25"/>
      <c r="F89" s="25"/>
      <c r="G89" s="25"/>
      <c r="H89" s="25"/>
      <c r="I89" s="25"/>
      <c r="J89" s="25"/>
      <c r="K89" s="25"/>
      <c r="L89" s="25"/>
      <c r="M89" s="25"/>
      <c r="N89" s="25"/>
      <c r="O89" s="25"/>
    </row>
    <row r="90" spans="1:15" ht="21" customHeight="1" hidden="1">
      <c r="A90" s="2">
        <v>250302</v>
      </c>
      <c r="B90" s="7" t="s">
        <v>267</v>
      </c>
      <c r="C90" s="25">
        <f>D90+G90</f>
        <v>0</v>
      </c>
      <c r="D90" s="25"/>
      <c r="E90" s="25"/>
      <c r="F90" s="25"/>
      <c r="G90" s="25"/>
      <c r="H90" s="25">
        <f>I90+L90</f>
        <v>0</v>
      </c>
      <c r="I90" s="25"/>
      <c r="J90" s="25"/>
      <c r="K90" s="25"/>
      <c r="L90" s="25"/>
      <c r="M90" s="25"/>
      <c r="N90" s="25"/>
      <c r="O90" s="25">
        <f>C90+H90</f>
        <v>0</v>
      </c>
    </row>
    <row r="91" spans="1:15" ht="12.75" hidden="1">
      <c r="A91" s="2"/>
      <c r="B91" s="7"/>
      <c r="C91" s="25"/>
      <c r="D91" s="25"/>
      <c r="E91" s="25"/>
      <c r="F91" s="25"/>
      <c r="G91" s="25"/>
      <c r="H91" s="25"/>
      <c r="I91" s="25"/>
      <c r="J91" s="25"/>
      <c r="K91" s="25"/>
      <c r="L91" s="25"/>
      <c r="M91" s="25"/>
      <c r="N91" s="25"/>
      <c r="O91" s="25"/>
    </row>
    <row r="92" spans="1:15" ht="12.75" customHeight="1" hidden="1">
      <c r="A92" s="2"/>
      <c r="B92" s="7"/>
      <c r="C92" s="25"/>
      <c r="D92" s="25"/>
      <c r="E92" s="25"/>
      <c r="F92" s="25"/>
      <c r="G92" s="25"/>
      <c r="H92" s="25"/>
      <c r="I92" s="25"/>
      <c r="J92" s="33"/>
      <c r="K92" s="33"/>
      <c r="L92" s="33"/>
      <c r="M92" s="33"/>
      <c r="N92" s="33"/>
      <c r="O92" s="33"/>
    </row>
    <row r="93" spans="1:15" s="13" customFormat="1" ht="12.75" customHeight="1" hidden="1">
      <c r="A93" s="2">
        <v>250306</v>
      </c>
      <c r="B93" s="7" t="s">
        <v>316</v>
      </c>
      <c r="C93" s="25">
        <f>D93+G93</f>
        <v>0</v>
      </c>
      <c r="D93" s="25"/>
      <c r="E93" s="25"/>
      <c r="F93" s="25"/>
      <c r="G93" s="25"/>
      <c r="H93" s="25"/>
      <c r="I93" s="25"/>
      <c r="J93" s="25"/>
      <c r="K93" s="25"/>
      <c r="L93" s="25"/>
      <c r="M93" s="25"/>
      <c r="N93" s="25"/>
      <c r="O93" s="25">
        <f>C93+H93</f>
        <v>0</v>
      </c>
    </row>
    <row r="94" spans="1:15" ht="12.75" hidden="1">
      <c r="A94" s="2"/>
      <c r="B94" s="7"/>
      <c r="C94" s="25"/>
      <c r="D94" s="25"/>
      <c r="E94" s="25"/>
      <c r="F94" s="25"/>
      <c r="G94" s="25"/>
      <c r="H94" s="25"/>
      <c r="I94" s="25"/>
      <c r="J94" s="25"/>
      <c r="K94" s="25"/>
      <c r="L94" s="25"/>
      <c r="M94" s="25"/>
      <c r="N94" s="25"/>
      <c r="O94" s="25"/>
    </row>
    <row r="95" spans="1:15" ht="12.75">
      <c r="A95" s="2">
        <v>250404</v>
      </c>
      <c r="B95" s="7" t="s">
        <v>321</v>
      </c>
      <c r="C95" s="25">
        <f>5000+5900+10000-2292</f>
        <v>18608</v>
      </c>
      <c r="D95" s="25">
        <v>50000</v>
      </c>
      <c r="E95" s="25">
        <v>0</v>
      </c>
      <c r="F95" s="25"/>
      <c r="G95" s="25"/>
      <c r="H95" s="25">
        <f>I95+M95</f>
        <v>50000</v>
      </c>
      <c r="I95" s="25"/>
      <c r="J95" s="25"/>
      <c r="K95" s="25"/>
      <c r="L95" s="25">
        <v>50000</v>
      </c>
      <c r="M95" s="25">
        <f>L95</f>
        <v>50000</v>
      </c>
      <c r="N95" s="25"/>
      <c r="O95" s="25">
        <f>C95+H95</f>
        <v>68608</v>
      </c>
    </row>
    <row r="96" spans="1:15" ht="12.75">
      <c r="A96" s="2"/>
      <c r="B96" s="7"/>
      <c r="C96" s="25"/>
      <c r="D96" s="25"/>
      <c r="E96" s="25"/>
      <c r="F96" s="25"/>
      <c r="G96" s="25"/>
      <c r="H96" s="25"/>
      <c r="I96" s="25"/>
      <c r="J96" s="25"/>
      <c r="K96" s="25"/>
      <c r="L96" s="25"/>
      <c r="M96" s="25"/>
      <c r="N96" s="25"/>
      <c r="O96" s="25"/>
    </row>
    <row r="97" spans="1:15" s="13" customFormat="1" ht="12.75">
      <c r="A97" s="2"/>
      <c r="B97" s="7" t="s">
        <v>310</v>
      </c>
      <c r="C97" s="25">
        <f>C19+C23+C25+C35+C37+C39+C49+C59+C61+C72+C95+C53+C45+C64+C67+C76+C84+C85</f>
        <v>13453375.32</v>
      </c>
      <c r="D97" s="25">
        <f aca="true" t="shared" si="7" ref="D97:O97">D19+D23+D25+D35+D37+D39+D49+D59+D61+D72+D95+D53+D45+D64+D67+D76+D84+D85</f>
        <v>9751374</v>
      </c>
      <c r="E97" s="25">
        <f t="shared" si="7"/>
        <v>7432569</v>
      </c>
      <c r="F97" s="25">
        <f t="shared" si="7"/>
        <v>1421922</v>
      </c>
      <c r="G97" s="25">
        <f t="shared" si="7"/>
        <v>0</v>
      </c>
      <c r="H97" s="25">
        <f t="shared" si="7"/>
        <v>16064353.4</v>
      </c>
      <c r="I97" s="25">
        <f t="shared" si="7"/>
        <v>6226151.44</v>
      </c>
      <c r="J97" s="25">
        <f t="shared" si="7"/>
        <v>0</v>
      </c>
      <c r="K97" s="25">
        <f t="shared" si="7"/>
        <v>0</v>
      </c>
      <c r="L97" s="25">
        <f t="shared" si="7"/>
        <v>9838201.96</v>
      </c>
      <c r="M97" s="25">
        <f t="shared" si="7"/>
        <v>9838201.96</v>
      </c>
      <c r="N97" s="25">
        <f t="shared" si="7"/>
        <v>0</v>
      </c>
      <c r="O97" s="25">
        <f t="shared" si="7"/>
        <v>29517728.720000003</v>
      </c>
    </row>
    <row r="98" spans="1:15" ht="12.75" customHeight="1">
      <c r="A98" s="2"/>
      <c r="B98" s="5"/>
      <c r="C98" s="25"/>
      <c r="D98" s="25"/>
      <c r="E98" s="25"/>
      <c r="F98" s="25"/>
      <c r="G98" s="25"/>
      <c r="H98" s="25"/>
      <c r="I98" s="25"/>
      <c r="J98" s="25"/>
      <c r="K98" s="25"/>
      <c r="L98" s="25"/>
      <c r="M98" s="25"/>
      <c r="N98" s="25"/>
      <c r="O98" s="25"/>
    </row>
    <row r="99" spans="1:15" ht="12.75" customHeight="1">
      <c r="A99" s="59">
        <v>300</v>
      </c>
      <c r="B99" s="12" t="s">
        <v>265</v>
      </c>
      <c r="C99" s="57">
        <f>C101</f>
        <v>0</v>
      </c>
      <c r="D99" s="57"/>
      <c r="E99" s="57"/>
      <c r="F99" s="57"/>
      <c r="G99" s="57"/>
      <c r="H99" s="57">
        <f>H101</f>
        <v>0</v>
      </c>
      <c r="I99" s="57"/>
      <c r="J99" s="57"/>
      <c r="K99" s="57"/>
      <c r="L99" s="57"/>
      <c r="M99" s="57"/>
      <c r="N99" s="57"/>
      <c r="O99" s="57">
        <f>O101</f>
        <v>0</v>
      </c>
    </row>
    <row r="100" spans="1:15" ht="12.75">
      <c r="A100" s="2"/>
      <c r="B100" s="5"/>
      <c r="C100" s="25"/>
      <c r="D100" s="25"/>
      <c r="E100" s="25"/>
      <c r="F100" s="25"/>
      <c r="G100" s="25"/>
      <c r="H100" s="25"/>
      <c r="I100" s="25"/>
      <c r="J100" s="25"/>
      <c r="K100" s="25"/>
      <c r="L100" s="25"/>
      <c r="M100" s="25"/>
      <c r="N100" s="25"/>
      <c r="O100" s="25"/>
    </row>
    <row r="101" spans="1:15" ht="14.25" customHeight="1">
      <c r="A101" s="2">
        <v>250102</v>
      </c>
      <c r="B101" s="5" t="s">
        <v>265</v>
      </c>
      <c r="C101" s="25">
        <v>0</v>
      </c>
      <c r="D101" s="25">
        <v>10000</v>
      </c>
      <c r="E101" s="25"/>
      <c r="F101" s="25"/>
      <c r="G101" s="25"/>
      <c r="H101" s="25">
        <f>I101+L101</f>
        <v>0</v>
      </c>
      <c r="I101" s="25"/>
      <c r="J101" s="25"/>
      <c r="K101" s="25"/>
      <c r="L101" s="25"/>
      <c r="M101" s="25"/>
      <c r="N101" s="25"/>
      <c r="O101" s="25">
        <f>C101+H101</f>
        <v>0</v>
      </c>
    </row>
    <row r="102" spans="1:15" ht="12.75">
      <c r="A102" s="5"/>
      <c r="B102" s="5"/>
      <c r="C102" s="25"/>
      <c r="D102" s="25"/>
      <c r="E102" s="25"/>
      <c r="F102" s="25"/>
      <c r="G102" s="25"/>
      <c r="H102" s="25"/>
      <c r="I102" s="25"/>
      <c r="J102" s="25"/>
      <c r="K102" s="25"/>
      <c r="L102" s="25"/>
      <c r="M102" s="25"/>
      <c r="N102" s="25"/>
      <c r="O102" s="34"/>
    </row>
    <row r="103" spans="1:15" ht="12.75">
      <c r="A103" s="12"/>
      <c r="B103" s="12" t="s">
        <v>266</v>
      </c>
      <c r="C103" s="35">
        <f aca="true" t="shared" si="8" ref="C103:N103">C97+C99</f>
        <v>13453375.32</v>
      </c>
      <c r="D103" s="35">
        <f t="shared" si="8"/>
        <v>9751374</v>
      </c>
      <c r="E103" s="35">
        <f t="shared" si="8"/>
        <v>7432569</v>
      </c>
      <c r="F103" s="35">
        <f t="shared" si="8"/>
        <v>1421922</v>
      </c>
      <c r="G103" s="35">
        <f t="shared" si="8"/>
        <v>0</v>
      </c>
      <c r="H103" s="35">
        <f>H97+H99</f>
        <v>16064353.4</v>
      </c>
      <c r="I103" s="35">
        <f t="shared" si="8"/>
        <v>6226151.44</v>
      </c>
      <c r="J103" s="35">
        <f t="shared" si="8"/>
        <v>0</v>
      </c>
      <c r="K103" s="35">
        <f t="shared" si="8"/>
        <v>0</v>
      </c>
      <c r="L103" s="35">
        <f t="shared" si="8"/>
        <v>9838201.96</v>
      </c>
      <c r="M103" s="35">
        <f t="shared" si="8"/>
        <v>9838201.96</v>
      </c>
      <c r="N103" s="35">
        <f t="shared" si="8"/>
        <v>0</v>
      </c>
      <c r="O103" s="35">
        <f>O97+O99</f>
        <v>29517728.720000003</v>
      </c>
    </row>
    <row r="104" spans="3:15" ht="45" customHeight="1">
      <c r="C104" s="30" t="s">
        <v>355</v>
      </c>
      <c r="H104" s="1"/>
      <c r="L104" s="30" t="s">
        <v>334</v>
      </c>
      <c r="O104" s="30"/>
    </row>
  </sheetData>
  <mergeCells count="16">
    <mergeCell ref="A4:N4"/>
    <mergeCell ref="A5:N5"/>
    <mergeCell ref="A7:A9"/>
    <mergeCell ref="B7:B9"/>
    <mergeCell ref="C7:G7"/>
    <mergeCell ref="H7:N7"/>
    <mergeCell ref="O7:O10"/>
    <mergeCell ref="C8:C10"/>
    <mergeCell ref="D8:D10"/>
    <mergeCell ref="E8:F9"/>
    <mergeCell ref="H8:H10"/>
    <mergeCell ref="I8:I10"/>
    <mergeCell ref="J8:K9"/>
    <mergeCell ref="L8:L10"/>
    <mergeCell ref="M8:N8"/>
    <mergeCell ref="M9:M10"/>
  </mergeCells>
  <printOptions/>
  <pageMargins left="0.35433070866141736" right="0.2362204724409449" top="0.11811023622047245" bottom="0.11811023622047245" header="0.2755905511811024" footer="0.2362204724409449"/>
  <pageSetup horizontalDpi="300" verticalDpi="300" orientation="landscape" paperSize="9" scale="64" r:id="rId1"/>
</worksheet>
</file>

<file path=xl/worksheets/sheet4.xml><?xml version="1.0" encoding="utf-8"?>
<worksheet xmlns="http://schemas.openxmlformats.org/spreadsheetml/2006/main" xmlns:r="http://schemas.openxmlformats.org/officeDocument/2006/relationships">
  <dimension ref="A1:K333"/>
  <sheetViews>
    <sheetView view="pageBreakPreview" zoomScale="85" zoomScaleNormal="75" zoomScaleSheetLayoutView="85" workbookViewId="0" topLeftCell="C13">
      <selection activeCell="D19" sqref="D19"/>
    </sheetView>
  </sheetViews>
  <sheetFormatPr defaultColWidth="9.00390625" defaultRowHeight="12.75"/>
  <cols>
    <col min="1" max="1" width="10.125" style="23" hidden="1" customWidth="1"/>
    <col min="2" max="2" width="17.125" style="60" customWidth="1"/>
    <col min="3" max="3" width="35.375" style="60" customWidth="1"/>
    <col min="4" max="4" width="116.875" style="19" customWidth="1"/>
    <col min="5" max="5" width="12.875" style="40" customWidth="1"/>
    <col min="6" max="6" width="14.25390625" style="23" customWidth="1"/>
    <col min="7" max="7" width="13.75390625" style="23" customWidth="1"/>
    <col min="8" max="8" width="12.75390625" style="70" customWidth="1"/>
    <col min="9" max="11" width="0" style="23" hidden="1" customWidth="1"/>
    <col min="12" max="16384" width="9.125" style="23" customWidth="1"/>
  </cols>
  <sheetData>
    <row r="1" spans="5:9" ht="15">
      <c r="E1" s="23"/>
      <c r="F1" s="23" t="s">
        <v>389</v>
      </c>
      <c r="I1" s="70"/>
    </row>
    <row r="2" spans="5:10" ht="15">
      <c r="E2" s="290" t="s">
        <v>34</v>
      </c>
      <c r="F2" s="290"/>
      <c r="G2" s="290"/>
      <c r="H2" s="290"/>
      <c r="I2" s="26"/>
      <c r="J2" s="10"/>
    </row>
    <row r="3" spans="5:10" ht="15">
      <c r="E3" s="290" t="s">
        <v>391</v>
      </c>
      <c r="F3" s="290"/>
      <c r="G3" s="23" t="s">
        <v>35</v>
      </c>
      <c r="I3" s="26"/>
      <c r="J3" s="10"/>
    </row>
    <row r="4" spans="1:9" ht="15">
      <c r="A4" s="291" t="s">
        <v>306</v>
      </c>
      <c r="B4" s="291"/>
      <c r="C4" s="291"/>
      <c r="D4" s="291"/>
      <c r="E4" s="291"/>
      <c r="F4" s="291"/>
      <c r="G4" s="291"/>
      <c r="H4" s="291"/>
      <c r="I4" s="291"/>
    </row>
    <row r="5" spans="1:9" ht="15">
      <c r="A5" s="291" t="s">
        <v>50</v>
      </c>
      <c r="B5" s="291"/>
      <c r="C5" s="291"/>
      <c r="D5" s="291"/>
      <c r="E5" s="291"/>
      <c r="F5" s="291"/>
      <c r="G5" s="291"/>
      <c r="H5" s="291"/>
      <c r="I5" s="291"/>
    </row>
    <row r="6" spans="1:9" ht="15">
      <c r="A6" s="291" t="s">
        <v>307</v>
      </c>
      <c r="B6" s="291"/>
      <c r="C6" s="291"/>
      <c r="D6" s="291"/>
      <c r="E6" s="291"/>
      <c r="F6" s="291"/>
      <c r="G6" s="291"/>
      <c r="H6" s="291"/>
      <c r="I6" s="291"/>
    </row>
    <row r="7" ht="15" hidden="1"/>
    <row r="8" spans="1:11" ht="75" customHeight="1">
      <c r="A8" s="39" t="s">
        <v>308</v>
      </c>
      <c r="B8" s="39" t="s">
        <v>470</v>
      </c>
      <c r="C8" s="39" t="s">
        <v>364</v>
      </c>
      <c r="D8" s="292" t="s">
        <v>365</v>
      </c>
      <c r="E8" s="294" t="s">
        <v>324</v>
      </c>
      <c r="F8" s="292" t="s">
        <v>345</v>
      </c>
      <c r="G8" s="292" t="s">
        <v>325</v>
      </c>
      <c r="H8" s="299" t="s">
        <v>366</v>
      </c>
      <c r="I8" s="39" t="s">
        <v>341</v>
      </c>
      <c r="J8" s="43" t="s">
        <v>342</v>
      </c>
      <c r="K8" s="39" t="s">
        <v>309</v>
      </c>
    </row>
    <row r="9" spans="1:11" ht="76.5" customHeight="1">
      <c r="A9" s="39"/>
      <c r="B9" s="39" t="s">
        <v>471</v>
      </c>
      <c r="C9" s="112" t="s">
        <v>359</v>
      </c>
      <c r="D9" s="293"/>
      <c r="E9" s="295"/>
      <c r="F9" s="293"/>
      <c r="G9" s="293"/>
      <c r="H9" s="267"/>
      <c r="I9" s="39"/>
      <c r="J9" s="43"/>
      <c r="K9" s="39"/>
    </row>
    <row r="10" spans="1:11" ht="15.75" customHeight="1">
      <c r="A10" s="39"/>
      <c r="B10" s="240" t="s">
        <v>472</v>
      </c>
      <c r="C10" s="241" t="s">
        <v>249</v>
      </c>
      <c r="D10" s="242"/>
      <c r="E10" s="243">
        <f>SUM(E12:E206,)</f>
        <v>9336605.709999997</v>
      </c>
      <c r="F10" s="243">
        <f>SUM(F11:F284,)</f>
        <v>0</v>
      </c>
      <c r="G10" s="243">
        <f>SUM(G11:G284,)</f>
        <v>0</v>
      </c>
      <c r="H10" s="243">
        <f>SUM(H12:H206)</f>
        <v>9386605.709999997</v>
      </c>
      <c r="I10" s="39"/>
      <c r="J10" s="43"/>
      <c r="K10" s="39"/>
    </row>
    <row r="11" spans="1:11" ht="39.75" customHeight="1" hidden="1">
      <c r="A11" s="39"/>
      <c r="B11" s="39"/>
      <c r="C11" s="39"/>
      <c r="D11" s="39"/>
      <c r="E11" s="41"/>
      <c r="F11" s="39"/>
      <c r="G11" s="39"/>
      <c r="H11" s="42"/>
      <c r="I11" s="39"/>
      <c r="J11" s="43"/>
      <c r="K11" s="39"/>
    </row>
    <row r="12" spans="1:11" s="82" customFormat="1" ht="30">
      <c r="A12" s="78"/>
      <c r="B12" s="92">
        <v>150101</v>
      </c>
      <c r="C12" s="87" t="s">
        <v>278</v>
      </c>
      <c r="D12" s="233" t="s">
        <v>46</v>
      </c>
      <c r="E12" s="236">
        <v>12405.12</v>
      </c>
      <c r="F12" s="42"/>
      <c r="G12" s="42"/>
      <c r="H12" s="244">
        <v>12405.12</v>
      </c>
      <c r="I12" s="242"/>
      <c r="J12" s="81"/>
      <c r="K12" s="78"/>
    </row>
    <row r="13" spans="1:11" s="82" customFormat="1" ht="30">
      <c r="A13" s="78"/>
      <c r="B13" s="92">
        <v>150101</v>
      </c>
      <c r="C13" s="87" t="s">
        <v>278</v>
      </c>
      <c r="D13" s="233" t="s">
        <v>13</v>
      </c>
      <c r="E13" s="236">
        <v>18444.72</v>
      </c>
      <c r="F13" s="42"/>
      <c r="G13" s="42"/>
      <c r="H13" s="244">
        <v>18444.72</v>
      </c>
      <c r="I13" s="242"/>
      <c r="J13" s="81"/>
      <c r="K13" s="78"/>
    </row>
    <row r="14" spans="1:11" s="82" customFormat="1" ht="30">
      <c r="A14" s="78"/>
      <c r="B14" s="92">
        <v>150101</v>
      </c>
      <c r="C14" s="87" t="s">
        <v>278</v>
      </c>
      <c r="D14" s="233" t="s">
        <v>14</v>
      </c>
      <c r="E14" s="236">
        <v>1681</v>
      </c>
      <c r="F14" s="42"/>
      <c r="G14" s="42"/>
      <c r="H14" s="244">
        <v>1681</v>
      </c>
      <c r="I14" s="242"/>
      <c r="J14" s="81"/>
      <c r="K14" s="78"/>
    </row>
    <row r="15" spans="1:11" s="82" customFormat="1" ht="30">
      <c r="A15" s="78"/>
      <c r="B15" s="92">
        <v>150101</v>
      </c>
      <c r="C15" s="87" t="s">
        <v>278</v>
      </c>
      <c r="D15" s="233" t="s">
        <v>15</v>
      </c>
      <c r="E15" s="236">
        <v>56995</v>
      </c>
      <c r="F15" s="42"/>
      <c r="G15" s="42"/>
      <c r="H15" s="244">
        <v>56995</v>
      </c>
      <c r="I15" s="242"/>
      <c r="J15" s="81"/>
      <c r="K15" s="78"/>
    </row>
    <row r="16" spans="1:11" s="82" customFormat="1" ht="15.75">
      <c r="A16" s="78"/>
      <c r="B16" s="92">
        <v>150101</v>
      </c>
      <c r="C16" s="87" t="s">
        <v>278</v>
      </c>
      <c r="D16" s="233" t="s">
        <v>16</v>
      </c>
      <c r="E16" s="236">
        <v>33516</v>
      </c>
      <c r="F16" s="42"/>
      <c r="G16" s="42"/>
      <c r="H16" s="244">
        <v>33516</v>
      </c>
      <c r="I16" s="242"/>
      <c r="J16" s="81"/>
      <c r="K16" s="78"/>
    </row>
    <row r="17" spans="1:11" s="82" customFormat="1" ht="18" customHeight="1">
      <c r="A17" s="78"/>
      <c r="B17" s="92">
        <v>150101</v>
      </c>
      <c r="C17" s="87" t="s">
        <v>278</v>
      </c>
      <c r="D17" s="233" t="s">
        <v>17</v>
      </c>
      <c r="E17" s="236">
        <v>67535.16</v>
      </c>
      <c r="F17" s="42"/>
      <c r="G17" s="42"/>
      <c r="H17" s="244">
        <v>67535.16</v>
      </c>
      <c r="I17" s="242"/>
      <c r="J17" s="81"/>
      <c r="K17" s="78"/>
    </row>
    <row r="18" spans="1:11" s="82" customFormat="1" ht="30">
      <c r="A18" s="78"/>
      <c r="B18" s="92">
        <v>150101</v>
      </c>
      <c r="C18" s="87" t="s">
        <v>278</v>
      </c>
      <c r="D18" s="233" t="s">
        <v>120</v>
      </c>
      <c r="E18" s="236">
        <v>27865.02</v>
      </c>
      <c r="F18" s="42"/>
      <c r="G18" s="42"/>
      <c r="H18" s="244">
        <v>27865.02</v>
      </c>
      <c r="I18" s="242"/>
      <c r="J18" s="81"/>
      <c r="K18" s="78"/>
    </row>
    <row r="19" spans="1:11" s="82" customFormat="1" ht="16.5" customHeight="1">
      <c r="A19" s="78"/>
      <c r="B19" s="92">
        <v>150101</v>
      </c>
      <c r="C19" s="87" t="s">
        <v>278</v>
      </c>
      <c r="D19" s="233" t="s">
        <v>18</v>
      </c>
      <c r="E19" s="236">
        <v>39637.2</v>
      </c>
      <c r="F19" s="42"/>
      <c r="G19" s="42"/>
      <c r="H19" s="244">
        <v>39637.2</v>
      </c>
      <c r="I19" s="242"/>
      <c r="J19" s="81"/>
      <c r="K19" s="78"/>
    </row>
    <row r="20" spans="1:11" s="82" customFormat="1" ht="30">
      <c r="A20" s="78"/>
      <c r="B20" s="92">
        <v>150101</v>
      </c>
      <c r="C20" s="87" t="s">
        <v>278</v>
      </c>
      <c r="D20" s="233" t="s">
        <v>19</v>
      </c>
      <c r="E20" s="236">
        <v>57040.44</v>
      </c>
      <c r="F20" s="42"/>
      <c r="G20" s="42"/>
      <c r="H20" s="244">
        <v>57040.44</v>
      </c>
      <c r="I20" s="242"/>
      <c r="J20" s="81"/>
      <c r="K20" s="78"/>
    </row>
    <row r="21" spans="1:11" s="82" customFormat="1" ht="31.5" customHeight="1">
      <c r="A21" s="78"/>
      <c r="B21" s="92">
        <v>150101</v>
      </c>
      <c r="C21" s="87" t="s">
        <v>278</v>
      </c>
      <c r="D21" s="233" t="s">
        <v>121</v>
      </c>
      <c r="E21" s="236">
        <v>2100</v>
      </c>
      <c r="F21" s="42"/>
      <c r="G21" s="42"/>
      <c r="H21" s="244">
        <v>2100</v>
      </c>
      <c r="I21" s="242"/>
      <c r="J21" s="81"/>
      <c r="K21" s="78"/>
    </row>
    <row r="22" spans="1:11" s="82" customFormat="1" ht="15.75" customHeight="1">
      <c r="A22" s="78"/>
      <c r="B22" s="92">
        <v>150101</v>
      </c>
      <c r="C22" s="87" t="s">
        <v>278</v>
      </c>
      <c r="D22" s="233" t="s">
        <v>122</v>
      </c>
      <c r="E22" s="236">
        <v>93501.6</v>
      </c>
      <c r="F22" s="42"/>
      <c r="G22" s="42"/>
      <c r="H22" s="244">
        <v>93501.6</v>
      </c>
      <c r="I22" s="242"/>
      <c r="J22" s="81"/>
      <c r="K22" s="78"/>
    </row>
    <row r="23" spans="1:11" s="232" customFormat="1" ht="33" customHeight="1">
      <c r="A23" s="231"/>
      <c r="B23" s="92">
        <v>150101</v>
      </c>
      <c r="C23" s="87" t="s">
        <v>278</v>
      </c>
      <c r="D23" s="233" t="s">
        <v>123</v>
      </c>
      <c r="E23" s="235">
        <v>5000</v>
      </c>
      <c r="F23" s="42"/>
      <c r="G23" s="43"/>
      <c r="H23" s="245">
        <v>5000</v>
      </c>
      <c r="I23" s="246"/>
      <c r="J23" s="81"/>
      <c r="K23" s="231"/>
    </row>
    <row r="24" spans="1:11" s="82" customFormat="1" ht="30">
      <c r="A24" s="78"/>
      <c r="B24" s="92">
        <v>150101</v>
      </c>
      <c r="C24" s="87" t="s">
        <v>278</v>
      </c>
      <c r="D24" s="233" t="s">
        <v>29</v>
      </c>
      <c r="E24" s="236">
        <v>47058</v>
      </c>
      <c r="F24" s="42"/>
      <c r="G24" s="42"/>
      <c r="H24" s="244">
        <v>47058</v>
      </c>
      <c r="I24" s="242"/>
      <c r="J24" s="81"/>
      <c r="K24" s="78"/>
    </row>
    <row r="25" spans="1:11" s="168" customFormat="1" ht="15.75" customHeight="1">
      <c r="A25" s="165" t="s">
        <v>315</v>
      </c>
      <c r="B25" s="92">
        <v>150101</v>
      </c>
      <c r="C25" s="87" t="s">
        <v>278</v>
      </c>
      <c r="D25" s="233" t="s">
        <v>30</v>
      </c>
      <c r="E25" s="234">
        <v>184357.98</v>
      </c>
      <c r="F25" s="42"/>
      <c r="G25" s="89"/>
      <c r="H25" s="234">
        <v>184357.98</v>
      </c>
      <c r="I25" s="167"/>
      <c r="J25" s="166"/>
      <c r="K25" s="167">
        <f aca="true" t="shared" si="0" ref="K25:K59">SUM(A25:J25)</f>
        <v>518816.95999999996</v>
      </c>
    </row>
    <row r="26" spans="1:11" s="168" customFormat="1" ht="16.5" customHeight="1">
      <c r="A26" s="165" t="s">
        <v>315</v>
      </c>
      <c r="B26" s="92">
        <v>150101</v>
      </c>
      <c r="C26" s="87" t="s">
        <v>278</v>
      </c>
      <c r="D26" s="233" t="s">
        <v>124</v>
      </c>
      <c r="E26" s="234">
        <v>47267.76</v>
      </c>
      <c r="F26" s="42"/>
      <c r="G26" s="89"/>
      <c r="H26" s="234">
        <v>47267.76</v>
      </c>
      <c r="I26" s="167"/>
      <c r="J26" s="166"/>
      <c r="K26" s="167">
        <f t="shared" si="0"/>
        <v>244636.52000000002</v>
      </c>
    </row>
    <row r="27" spans="1:11" s="168" customFormat="1" ht="27.75" customHeight="1">
      <c r="A27" s="165" t="s">
        <v>315</v>
      </c>
      <c r="B27" s="230">
        <v>150101</v>
      </c>
      <c r="C27" s="237" t="s">
        <v>278</v>
      </c>
      <c r="D27" s="257" t="s">
        <v>31</v>
      </c>
      <c r="E27" s="235">
        <v>11886</v>
      </c>
      <c r="F27" s="42"/>
      <c r="G27" s="43"/>
      <c r="H27" s="235">
        <v>11886</v>
      </c>
      <c r="I27" s="167"/>
      <c r="J27" s="166"/>
      <c r="K27" s="167">
        <f t="shared" si="0"/>
        <v>173873</v>
      </c>
    </row>
    <row r="28" spans="1:11" s="168" customFormat="1" ht="15.75" customHeight="1">
      <c r="A28" s="165" t="s">
        <v>315</v>
      </c>
      <c r="B28" s="230">
        <v>150101</v>
      </c>
      <c r="C28" s="237" t="s">
        <v>278</v>
      </c>
      <c r="D28" s="257" t="s">
        <v>32</v>
      </c>
      <c r="E28" s="235">
        <v>360144.84</v>
      </c>
      <c r="F28" s="42"/>
      <c r="G28" s="43"/>
      <c r="H28" s="235">
        <v>360144.84</v>
      </c>
      <c r="I28" s="167"/>
      <c r="J28" s="166">
        <v>334.9</v>
      </c>
      <c r="K28" s="167">
        <f t="shared" si="0"/>
        <v>870725.5800000001</v>
      </c>
    </row>
    <row r="29" spans="1:11" s="168" customFormat="1" ht="30.75" customHeight="1">
      <c r="A29" s="165" t="s">
        <v>315</v>
      </c>
      <c r="B29" s="230">
        <v>150101</v>
      </c>
      <c r="C29" s="237" t="s">
        <v>278</v>
      </c>
      <c r="D29" s="257" t="s">
        <v>45</v>
      </c>
      <c r="E29" s="235">
        <v>4857.89</v>
      </c>
      <c r="F29" s="42"/>
      <c r="G29" s="43"/>
      <c r="H29" s="235">
        <v>4857.89</v>
      </c>
      <c r="I29" s="167"/>
      <c r="J29" s="166"/>
      <c r="K29" s="167">
        <f t="shared" si="0"/>
        <v>159816.78000000003</v>
      </c>
    </row>
    <row r="30" spans="1:11" s="168" customFormat="1" ht="15" hidden="1">
      <c r="A30" s="165" t="s">
        <v>315</v>
      </c>
      <c r="B30" s="230">
        <v>150101</v>
      </c>
      <c r="C30" s="237" t="s">
        <v>278</v>
      </c>
      <c r="D30" s="62" t="s">
        <v>396</v>
      </c>
      <c r="E30" s="235">
        <v>0</v>
      </c>
      <c r="F30" s="42"/>
      <c r="G30" s="43"/>
      <c r="H30" s="235">
        <v>0</v>
      </c>
      <c r="I30" s="167"/>
      <c r="J30" s="166"/>
      <c r="K30" s="167">
        <f t="shared" si="0"/>
        <v>150101</v>
      </c>
    </row>
    <row r="31" spans="1:11" s="168" customFormat="1" ht="18.75" customHeight="1">
      <c r="A31" s="165"/>
      <c r="B31" s="230">
        <v>150101</v>
      </c>
      <c r="C31" s="237" t="s">
        <v>278</v>
      </c>
      <c r="D31" s="62" t="s">
        <v>195</v>
      </c>
      <c r="E31" s="235">
        <v>500000</v>
      </c>
      <c r="F31" s="42"/>
      <c r="G31" s="43"/>
      <c r="H31" s="235">
        <v>500000</v>
      </c>
      <c r="I31" s="167"/>
      <c r="J31" s="166"/>
      <c r="K31" s="167"/>
    </row>
    <row r="32" spans="1:11" s="168" customFormat="1" ht="15">
      <c r="A32" s="165" t="s">
        <v>315</v>
      </c>
      <c r="B32" s="230">
        <v>150101</v>
      </c>
      <c r="C32" s="237" t="s">
        <v>278</v>
      </c>
      <c r="D32" s="62" t="s">
        <v>115</v>
      </c>
      <c r="E32" s="235">
        <v>4394.92</v>
      </c>
      <c r="F32" s="42"/>
      <c r="G32" s="63"/>
      <c r="H32" s="235">
        <v>4394.92</v>
      </c>
      <c r="I32" s="167"/>
      <c r="J32" s="166"/>
      <c r="K32" s="167">
        <f t="shared" si="0"/>
        <v>158890.84000000003</v>
      </c>
    </row>
    <row r="33" spans="1:11" s="168" customFormat="1" ht="30">
      <c r="A33" s="165"/>
      <c r="B33" s="230">
        <v>150101</v>
      </c>
      <c r="C33" s="237" t="s">
        <v>278</v>
      </c>
      <c r="D33" s="62" t="s">
        <v>458</v>
      </c>
      <c r="E33" s="235">
        <v>2556</v>
      </c>
      <c r="F33" s="42"/>
      <c r="G33" s="63"/>
      <c r="H33" s="235">
        <v>2556</v>
      </c>
      <c r="I33" s="167"/>
      <c r="J33" s="166"/>
      <c r="K33" s="167"/>
    </row>
    <row r="34" spans="1:11" s="168" customFormat="1" ht="15">
      <c r="A34" s="165"/>
      <c r="B34" s="230">
        <v>150101</v>
      </c>
      <c r="C34" s="237" t="s">
        <v>278</v>
      </c>
      <c r="D34" s="62" t="s">
        <v>135</v>
      </c>
      <c r="E34" s="235">
        <v>100000</v>
      </c>
      <c r="F34" s="42"/>
      <c r="G34" s="63"/>
      <c r="H34" s="235">
        <v>100000</v>
      </c>
      <c r="I34" s="167"/>
      <c r="J34" s="166"/>
      <c r="K34" s="167"/>
    </row>
    <row r="35" spans="1:11" s="168" customFormat="1" ht="30">
      <c r="A35" s="165"/>
      <c r="B35" s="230">
        <v>150101</v>
      </c>
      <c r="C35" s="237" t="s">
        <v>278</v>
      </c>
      <c r="D35" s="62" t="s">
        <v>137</v>
      </c>
      <c r="E35" s="235">
        <v>1320</v>
      </c>
      <c r="F35" s="42"/>
      <c r="G35" s="63"/>
      <c r="H35" s="235">
        <v>1320</v>
      </c>
      <c r="I35" s="167"/>
      <c r="J35" s="166"/>
      <c r="K35" s="167"/>
    </row>
    <row r="36" spans="1:11" s="168" customFormat="1" ht="15" customHeight="1">
      <c r="A36" s="165" t="s">
        <v>315</v>
      </c>
      <c r="B36" s="230">
        <v>150101</v>
      </c>
      <c r="C36" s="237" t="s">
        <v>278</v>
      </c>
      <c r="D36" s="62" t="s">
        <v>113</v>
      </c>
      <c r="E36" s="235">
        <v>50000</v>
      </c>
      <c r="F36" s="42"/>
      <c r="G36" s="63"/>
      <c r="H36" s="235">
        <v>50000</v>
      </c>
      <c r="I36" s="167"/>
      <c r="J36" s="166"/>
      <c r="K36" s="167">
        <f t="shared" si="0"/>
        <v>250101</v>
      </c>
    </row>
    <row r="37" spans="1:11" s="168" customFormat="1" ht="15" customHeight="1">
      <c r="A37" s="165"/>
      <c r="B37" s="230">
        <v>150101</v>
      </c>
      <c r="C37" s="237" t="s">
        <v>278</v>
      </c>
      <c r="D37" s="62" t="s">
        <v>33</v>
      </c>
      <c r="E37" s="235">
        <v>6000</v>
      </c>
      <c r="F37" s="42"/>
      <c r="G37" s="63"/>
      <c r="H37" s="235">
        <v>6000</v>
      </c>
      <c r="I37" s="92">
        <v>150103</v>
      </c>
      <c r="J37" s="87" t="s">
        <v>278</v>
      </c>
      <c r="K37" s="256" t="s">
        <v>33</v>
      </c>
    </row>
    <row r="38" spans="1:11" s="168" customFormat="1" ht="15" customHeight="1">
      <c r="A38" s="165"/>
      <c r="B38" s="230">
        <v>150101</v>
      </c>
      <c r="C38" s="237" t="s">
        <v>278</v>
      </c>
      <c r="D38" s="62" t="s">
        <v>38</v>
      </c>
      <c r="E38" s="235">
        <v>6000</v>
      </c>
      <c r="F38" s="42"/>
      <c r="G38" s="63"/>
      <c r="H38" s="235">
        <v>6000</v>
      </c>
      <c r="I38" s="167"/>
      <c r="J38" s="166"/>
      <c r="K38" s="167"/>
    </row>
    <row r="39" spans="1:11" s="168" customFormat="1" ht="14.25" customHeight="1">
      <c r="A39" s="165" t="s">
        <v>315</v>
      </c>
      <c r="B39" s="230">
        <v>150101</v>
      </c>
      <c r="C39" s="237" t="s">
        <v>278</v>
      </c>
      <c r="D39" s="62" t="s">
        <v>114</v>
      </c>
      <c r="E39" s="235">
        <v>52000</v>
      </c>
      <c r="F39" s="42"/>
      <c r="G39" s="63"/>
      <c r="H39" s="235">
        <v>52000</v>
      </c>
      <c r="I39" s="167"/>
      <c r="J39" s="166"/>
      <c r="K39" s="167">
        <f t="shared" si="0"/>
        <v>254101</v>
      </c>
    </row>
    <row r="40" spans="1:11" s="168" customFormat="1" ht="16.5" customHeight="1">
      <c r="A40" s="165" t="s">
        <v>315</v>
      </c>
      <c r="B40" s="230">
        <v>150101</v>
      </c>
      <c r="C40" s="237" t="s">
        <v>278</v>
      </c>
      <c r="D40" s="260" t="s">
        <v>112</v>
      </c>
      <c r="E40" s="235">
        <v>97000</v>
      </c>
      <c r="F40" s="42"/>
      <c r="G40" s="63"/>
      <c r="H40" s="235">
        <v>97000</v>
      </c>
      <c r="I40" s="167"/>
      <c r="J40" s="166"/>
      <c r="K40" s="167">
        <f t="shared" si="0"/>
        <v>344101</v>
      </c>
    </row>
    <row r="41" spans="1:11" s="168" customFormat="1" ht="15">
      <c r="A41" s="165" t="s">
        <v>315</v>
      </c>
      <c r="B41" s="230">
        <v>150101</v>
      </c>
      <c r="C41" s="237" t="s">
        <v>278</v>
      </c>
      <c r="D41" s="62" t="s">
        <v>51</v>
      </c>
      <c r="E41" s="235">
        <v>200000</v>
      </c>
      <c r="F41" s="42"/>
      <c r="G41" s="63"/>
      <c r="H41" s="235">
        <v>200000</v>
      </c>
      <c r="I41" s="167"/>
      <c r="J41" s="166"/>
      <c r="K41" s="167">
        <f t="shared" si="0"/>
        <v>550101</v>
      </c>
    </row>
    <row r="42" spans="1:11" s="168" customFormat="1" ht="15.75" customHeight="1">
      <c r="A42" s="165" t="s">
        <v>315</v>
      </c>
      <c r="B42" s="230">
        <v>150101</v>
      </c>
      <c r="C42" s="237" t="s">
        <v>278</v>
      </c>
      <c r="D42" s="62" t="s">
        <v>73</v>
      </c>
      <c r="E42" s="235">
        <v>250000</v>
      </c>
      <c r="F42" s="42"/>
      <c r="G42" s="63"/>
      <c r="H42" s="235">
        <v>250000</v>
      </c>
      <c r="I42" s="167"/>
      <c r="J42" s="166"/>
      <c r="K42" s="167">
        <f t="shared" si="0"/>
        <v>650101</v>
      </c>
    </row>
    <row r="43" spans="1:11" s="168" customFormat="1" ht="15.75" customHeight="1">
      <c r="A43" s="165"/>
      <c r="B43" s="230">
        <v>150101</v>
      </c>
      <c r="C43" s="237" t="s">
        <v>278</v>
      </c>
      <c r="D43" s="62" t="s">
        <v>103</v>
      </c>
      <c r="E43" s="235">
        <v>100000.3</v>
      </c>
      <c r="F43" s="42"/>
      <c r="G43" s="63"/>
      <c r="H43" s="235">
        <v>100000.3</v>
      </c>
      <c r="I43" s="167"/>
      <c r="J43" s="166"/>
      <c r="K43" s="167"/>
    </row>
    <row r="44" spans="1:11" s="95" customFormat="1" ht="15">
      <c r="A44" s="93" t="s">
        <v>315</v>
      </c>
      <c r="B44" s="230">
        <v>150101</v>
      </c>
      <c r="C44" s="237" t="s">
        <v>278</v>
      </c>
      <c r="D44" s="62" t="s">
        <v>233</v>
      </c>
      <c r="E44" s="235">
        <v>13500</v>
      </c>
      <c r="F44" s="42"/>
      <c r="G44" s="63"/>
      <c r="H44" s="235">
        <v>13500</v>
      </c>
      <c r="I44" s="94"/>
      <c r="J44" s="89"/>
      <c r="K44" s="94">
        <f t="shared" si="0"/>
        <v>177101</v>
      </c>
    </row>
    <row r="45" spans="1:11" s="95" customFormat="1" ht="15">
      <c r="A45" s="93"/>
      <c r="B45" s="230">
        <v>150101</v>
      </c>
      <c r="C45" s="237" t="s">
        <v>278</v>
      </c>
      <c r="D45" s="62" t="s">
        <v>234</v>
      </c>
      <c r="E45" s="235">
        <v>4950</v>
      </c>
      <c r="F45" s="42"/>
      <c r="G45" s="63"/>
      <c r="H45" s="235">
        <v>4950</v>
      </c>
      <c r="I45" s="94"/>
      <c r="J45" s="89"/>
      <c r="K45" s="94"/>
    </row>
    <row r="46" spans="1:11" s="95" customFormat="1" ht="15">
      <c r="A46" s="93"/>
      <c r="B46" s="230">
        <v>150101</v>
      </c>
      <c r="C46" s="237" t="s">
        <v>278</v>
      </c>
      <c r="D46" s="62" t="s">
        <v>191</v>
      </c>
      <c r="E46" s="235">
        <v>20850.2</v>
      </c>
      <c r="F46" s="42"/>
      <c r="G46" s="63"/>
      <c r="H46" s="235">
        <v>20850.2</v>
      </c>
      <c r="I46" s="94"/>
      <c r="J46" s="89"/>
      <c r="K46" s="94"/>
    </row>
    <row r="47" spans="1:11" s="95" customFormat="1" ht="15">
      <c r="A47" s="93"/>
      <c r="B47" s="230">
        <v>150101</v>
      </c>
      <c r="C47" s="237" t="s">
        <v>278</v>
      </c>
      <c r="D47" s="62" t="s">
        <v>192</v>
      </c>
      <c r="E47" s="235">
        <v>4009.5</v>
      </c>
      <c r="F47" s="42"/>
      <c r="G47" s="63"/>
      <c r="H47" s="235">
        <v>4009.5</v>
      </c>
      <c r="I47" s="94"/>
      <c r="J47" s="89"/>
      <c r="K47" s="94"/>
    </row>
    <row r="48" spans="1:11" s="168" customFormat="1" ht="15">
      <c r="A48" s="165" t="s">
        <v>315</v>
      </c>
      <c r="B48" s="230">
        <v>150101</v>
      </c>
      <c r="C48" s="237" t="s">
        <v>278</v>
      </c>
      <c r="D48" s="62" t="s">
        <v>177</v>
      </c>
      <c r="E48" s="235">
        <v>40000</v>
      </c>
      <c r="F48" s="42"/>
      <c r="G48" s="63"/>
      <c r="H48" s="235">
        <v>40000</v>
      </c>
      <c r="I48" s="167"/>
      <c r="J48" s="166"/>
      <c r="K48" s="167">
        <f t="shared" si="0"/>
        <v>230101</v>
      </c>
    </row>
    <row r="49" spans="1:11" s="168" customFormat="1" ht="15">
      <c r="A49" s="165"/>
      <c r="B49" s="230">
        <v>150101</v>
      </c>
      <c r="C49" s="237" t="s">
        <v>278</v>
      </c>
      <c r="D49" s="62" t="s">
        <v>193</v>
      </c>
      <c r="E49" s="235">
        <v>3825</v>
      </c>
      <c r="F49" s="42"/>
      <c r="G49" s="63"/>
      <c r="H49" s="235">
        <v>3825</v>
      </c>
      <c r="I49" s="167"/>
      <c r="J49" s="166"/>
      <c r="K49" s="167"/>
    </row>
    <row r="50" spans="1:11" s="168" customFormat="1" ht="15">
      <c r="A50" s="165"/>
      <c r="B50" s="230">
        <v>150101</v>
      </c>
      <c r="C50" s="237" t="s">
        <v>278</v>
      </c>
      <c r="D50" s="62" t="s">
        <v>194</v>
      </c>
      <c r="E50" s="235">
        <v>1050</v>
      </c>
      <c r="F50" s="42"/>
      <c r="G50" s="63"/>
      <c r="H50" s="235">
        <v>1050</v>
      </c>
      <c r="I50" s="167"/>
      <c r="J50" s="166"/>
      <c r="K50" s="167"/>
    </row>
    <row r="51" spans="1:11" s="168" customFormat="1" ht="15">
      <c r="A51" s="165"/>
      <c r="B51" s="230">
        <v>150101</v>
      </c>
      <c r="C51" s="237" t="s">
        <v>278</v>
      </c>
      <c r="D51" s="62" t="s">
        <v>206</v>
      </c>
      <c r="E51" s="235">
        <v>8460</v>
      </c>
      <c r="F51" s="42"/>
      <c r="G51" s="63"/>
      <c r="H51" s="235">
        <v>8460</v>
      </c>
      <c r="I51" s="167"/>
      <c r="J51" s="166"/>
      <c r="K51" s="167"/>
    </row>
    <row r="52" spans="1:11" s="168" customFormat="1" ht="15">
      <c r="A52" s="165"/>
      <c r="B52" s="230">
        <v>150101</v>
      </c>
      <c r="C52" s="237" t="s">
        <v>278</v>
      </c>
      <c r="D52" s="62" t="s">
        <v>207</v>
      </c>
      <c r="E52" s="235">
        <v>9900</v>
      </c>
      <c r="F52" s="42"/>
      <c r="G52" s="63"/>
      <c r="H52" s="235">
        <v>9900</v>
      </c>
      <c r="I52" s="167"/>
      <c r="J52" s="166"/>
      <c r="K52" s="167"/>
    </row>
    <row r="53" spans="1:11" s="64" customFormat="1" ht="15">
      <c r="A53" s="84" t="s">
        <v>315</v>
      </c>
      <c r="B53" s="230">
        <v>150101</v>
      </c>
      <c r="C53" s="237" t="s">
        <v>278</v>
      </c>
      <c r="D53" s="62" t="s">
        <v>116</v>
      </c>
      <c r="E53" s="235">
        <v>100000</v>
      </c>
      <c r="F53" s="42"/>
      <c r="G53" s="63"/>
      <c r="H53" s="235">
        <v>100000</v>
      </c>
      <c r="I53" s="63"/>
      <c r="J53" s="43"/>
      <c r="K53" s="63">
        <f t="shared" si="0"/>
        <v>350101</v>
      </c>
    </row>
    <row r="54" spans="1:11" s="64" customFormat="1" ht="14.25" customHeight="1">
      <c r="A54" s="84"/>
      <c r="B54" s="230">
        <v>250404</v>
      </c>
      <c r="C54" s="237" t="s">
        <v>278</v>
      </c>
      <c r="D54" s="62" t="s">
        <v>139</v>
      </c>
      <c r="E54" s="235">
        <v>0</v>
      </c>
      <c r="F54" s="42"/>
      <c r="G54" s="63"/>
      <c r="H54" s="235">
        <v>22583.1</v>
      </c>
      <c r="I54" s="63"/>
      <c r="J54" s="43"/>
      <c r="K54" s="63"/>
    </row>
    <row r="55" spans="1:11" s="95" customFormat="1" ht="13.5" customHeight="1">
      <c r="A55" s="93" t="s">
        <v>315</v>
      </c>
      <c r="B55" s="230">
        <v>250404</v>
      </c>
      <c r="C55" s="237" t="s">
        <v>278</v>
      </c>
      <c r="D55" s="62" t="s">
        <v>201</v>
      </c>
      <c r="E55" s="235">
        <v>0</v>
      </c>
      <c r="F55" s="42"/>
      <c r="G55" s="63"/>
      <c r="H55" s="235">
        <v>27416.9</v>
      </c>
      <c r="I55" s="94"/>
      <c r="J55" s="89"/>
      <c r="K55" s="94">
        <f t="shared" si="0"/>
        <v>277820.9</v>
      </c>
    </row>
    <row r="56" spans="1:11" s="95" customFormat="1" ht="13.5" customHeight="1">
      <c r="A56" s="93" t="s">
        <v>315</v>
      </c>
      <c r="B56" s="230">
        <v>150101</v>
      </c>
      <c r="C56" s="237" t="s">
        <v>278</v>
      </c>
      <c r="D56" s="62" t="s">
        <v>125</v>
      </c>
      <c r="E56" s="235">
        <v>465500</v>
      </c>
      <c r="F56" s="42"/>
      <c r="G56" s="63"/>
      <c r="H56" s="235">
        <v>465500</v>
      </c>
      <c r="I56" s="94"/>
      <c r="J56" s="89"/>
      <c r="K56" s="94">
        <f t="shared" si="0"/>
        <v>1081101</v>
      </c>
    </row>
    <row r="57" spans="1:11" s="95" customFormat="1" ht="13.5" customHeight="1">
      <c r="A57" s="93"/>
      <c r="B57" s="230">
        <v>150101</v>
      </c>
      <c r="C57" s="237" t="s">
        <v>278</v>
      </c>
      <c r="D57" s="62" t="s">
        <v>213</v>
      </c>
      <c r="E57" s="235">
        <v>37000</v>
      </c>
      <c r="F57" s="42"/>
      <c r="G57" s="63"/>
      <c r="H57" s="235">
        <v>37000</v>
      </c>
      <c r="I57" s="94"/>
      <c r="J57" s="89"/>
      <c r="K57" s="94"/>
    </row>
    <row r="58" spans="1:11" s="95" customFormat="1" ht="14.25" customHeight="1">
      <c r="A58" s="93" t="s">
        <v>315</v>
      </c>
      <c r="B58" s="258" t="s">
        <v>473</v>
      </c>
      <c r="C58" s="237" t="s">
        <v>278</v>
      </c>
      <c r="D58" s="62" t="s">
        <v>52</v>
      </c>
      <c r="E58" s="235">
        <v>198200</v>
      </c>
      <c r="F58" s="42"/>
      <c r="G58" s="63"/>
      <c r="H58" s="235">
        <v>198200</v>
      </c>
      <c r="I58" s="94"/>
      <c r="J58" s="89"/>
      <c r="K58" s="94">
        <f t="shared" si="0"/>
        <v>396400</v>
      </c>
    </row>
    <row r="59" spans="1:11" s="95" customFormat="1" ht="15" customHeight="1">
      <c r="A59" s="93" t="s">
        <v>315</v>
      </c>
      <c r="B59" s="230">
        <v>150101</v>
      </c>
      <c r="C59" s="237" t="s">
        <v>278</v>
      </c>
      <c r="D59" s="62" t="s">
        <v>367</v>
      </c>
      <c r="E59" s="235">
        <v>90000</v>
      </c>
      <c r="F59" s="42"/>
      <c r="G59" s="63"/>
      <c r="H59" s="235">
        <v>90000</v>
      </c>
      <c r="I59" s="96"/>
      <c r="J59" s="96"/>
      <c r="K59" s="96">
        <f t="shared" si="0"/>
        <v>330101</v>
      </c>
    </row>
    <row r="60" spans="1:11" s="95" customFormat="1" ht="15">
      <c r="A60" s="93"/>
      <c r="B60" s="258" t="s">
        <v>473</v>
      </c>
      <c r="C60" s="237" t="s">
        <v>278</v>
      </c>
      <c r="D60" s="62" t="s">
        <v>243</v>
      </c>
      <c r="E60" s="235">
        <v>100000</v>
      </c>
      <c r="F60" s="42"/>
      <c r="G60" s="63"/>
      <c r="H60" s="235">
        <v>100000</v>
      </c>
      <c r="I60" s="94"/>
      <c r="J60" s="89"/>
      <c r="K60" s="94"/>
    </row>
    <row r="61" spans="1:11" s="95" customFormat="1" ht="15">
      <c r="A61" s="93"/>
      <c r="B61" s="258" t="s">
        <v>473</v>
      </c>
      <c r="C61" s="237" t="s">
        <v>278</v>
      </c>
      <c r="D61" s="62" t="s">
        <v>53</v>
      </c>
      <c r="E61" s="235">
        <v>50000</v>
      </c>
      <c r="F61" s="42"/>
      <c r="G61" s="63"/>
      <c r="H61" s="235">
        <v>50000</v>
      </c>
      <c r="I61" s="94"/>
      <c r="J61" s="89"/>
      <c r="K61" s="94"/>
    </row>
    <row r="62" spans="1:11" s="95" customFormat="1" ht="15">
      <c r="A62" s="93"/>
      <c r="B62" s="230">
        <v>150101</v>
      </c>
      <c r="C62" s="237" t="s">
        <v>278</v>
      </c>
      <c r="D62" s="62" t="s">
        <v>54</v>
      </c>
      <c r="E62" s="235">
        <v>200000</v>
      </c>
      <c r="F62" s="42"/>
      <c r="G62" s="63"/>
      <c r="H62" s="235">
        <v>200000</v>
      </c>
      <c r="I62" s="94"/>
      <c r="J62" s="89"/>
      <c r="K62" s="94"/>
    </row>
    <row r="63" spans="1:11" s="95" customFormat="1" ht="15">
      <c r="A63" s="93"/>
      <c r="B63" s="258" t="s">
        <v>473</v>
      </c>
      <c r="C63" s="237" t="s">
        <v>278</v>
      </c>
      <c r="D63" s="62" t="s">
        <v>463</v>
      </c>
      <c r="E63" s="235">
        <v>36583.27</v>
      </c>
      <c r="F63" s="42"/>
      <c r="G63" s="63"/>
      <c r="H63" s="235">
        <v>36583.27</v>
      </c>
      <c r="I63" s="94"/>
      <c r="J63" s="89"/>
      <c r="K63" s="94"/>
    </row>
    <row r="64" spans="1:11" s="95" customFormat="1" ht="15">
      <c r="A64" s="93"/>
      <c r="B64" s="230">
        <v>150101</v>
      </c>
      <c r="C64" s="237" t="s">
        <v>278</v>
      </c>
      <c r="D64" s="62" t="s">
        <v>55</v>
      </c>
      <c r="E64" s="235">
        <v>100000</v>
      </c>
      <c r="F64" s="42"/>
      <c r="G64" s="63"/>
      <c r="H64" s="235">
        <v>100000</v>
      </c>
      <c r="I64" s="94"/>
      <c r="J64" s="89"/>
      <c r="K64" s="94"/>
    </row>
    <row r="65" spans="1:11" s="168" customFormat="1" ht="12.75" customHeight="1">
      <c r="A65" s="165"/>
      <c r="B65" s="258" t="s">
        <v>473</v>
      </c>
      <c r="C65" s="237" t="s">
        <v>278</v>
      </c>
      <c r="D65" s="62" t="s">
        <v>56</v>
      </c>
      <c r="E65" s="235">
        <v>100000</v>
      </c>
      <c r="F65" s="42"/>
      <c r="G65" s="63"/>
      <c r="H65" s="235">
        <v>100000</v>
      </c>
      <c r="I65" s="167"/>
      <c r="J65" s="166"/>
      <c r="K65" s="167"/>
    </row>
    <row r="66" spans="1:11" s="95" customFormat="1" ht="15">
      <c r="A66" s="93"/>
      <c r="B66" s="230">
        <v>150101</v>
      </c>
      <c r="C66" s="237" t="s">
        <v>278</v>
      </c>
      <c r="D66" s="62" t="s">
        <v>157</v>
      </c>
      <c r="E66" s="235">
        <v>75500</v>
      </c>
      <c r="F66" s="42"/>
      <c r="G66" s="63"/>
      <c r="H66" s="235">
        <v>75500</v>
      </c>
      <c r="I66" s="94"/>
      <c r="J66" s="89"/>
      <c r="K66" s="94"/>
    </row>
    <row r="67" spans="1:11" s="95" customFormat="1" ht="15">
      <c r="A67" s="93"/>
      <c r="B67" s="230">
        <v>150101</v>
      </c>
      <c r="C67" s="237" t="s">
        <v>278</v>
      </c>
      <c r="D67" s="62" t="s">
        <v>158</v>
      </c>
      <c r="E67" s="235">
        <v>50000</v>
      </c>
      <c r="F67" s="42"/>
      <c r="G67" s="63"/>
      <c r="H67" s="235">
        <v>50000</v>
      </c>
      <c r="I67" s="94"/>
      <c r="J67" s="89"/>
      <c r="K67" s="94"/>
    </row>
    <row r="68" spans="1:11" s="95" customFormat="1" ht="15">
      <c r="A68" s="93"/>
      <c r="B68" s="230">
        <v>150101</v>
      </c>
      <c r="C68" s="237" t="s">
        <v>278</v>
      </c>
      <c r="D68" s="62" t="s">
        <v>159</v>
      </c>
      <c r="E68" s="235">
        <v>170000</v>
      </c>
      <c r="F68" s="42"/>
      <c r="G68" s="63"/>
      <c r="H68" s="235">
        <v>170000</v>
      </c>
      <c r="I68" s="94"/>
      <c r="J68" s="89"/>
      <c r="K68" s="94"/>
    </row>
    <row r="69" spans="1:11" s="95" customFormat="1" ht="15">
      <c r="A69" s="93"/>
      <c r="B69" s="230">
        <v>150101</v>
      </c>
      <c r="C69" s="237" t="s">
        <v>278</v>
      </c>
      <c r="D69" s="62" t="s">
        <v>203</v>
      </c>
      <c r="E69" s="235">
        <v>40000</v>
      </c>
      <c r="F69" s="42"/>
      <c r="G69" s="63"/>
      <c r="H69" s="235">
        <v>40000</v>
      </c>
      <c r="I69" s="94"/>
      <c r="J69" s="89"/>
      <c r="K69" s="94"/>
    </row>
    <row r="70" spans="1:11" s="95" customFormat="1" ht="15">
      <c r="A70" s="93"/>
      <c r="B70" s="230">
        <v>150101</v>
      </c>
      <c r="C70" s="237" t="s">
        <v>278</v>
      </c>
      <c r="D70" s="62" t="s">
        <v>202</v>
      </c>
      <c r="E70" s="235">
        <v>50000</v>
      </c>
      <c r="F70" s="42"/>
      <c r="G70" s="63"/>
      <c r="H70" s="235">
        <v>50000</v>
      </c>
      <c r="I70" s="94"/>
      <c r="J70" s="89"/>
      <c r="K70" s="94"/>
    </row>
    <row r="71" spans="1:11" s="64" customFormat="1" ht="13.5" customHeight="1">
      <c r="A71" s="84"/>
      <c r="B71" s="230">
        <v>150101</v>
      </c>
      <c r="C71" s="237" t="s">
        <v>278</v>
      </c>
      <c r="D71" s="62" t="s">
        <v>57</v>
      </c>
      <c r="E71" s="235">
        <v>180000</v>
      </c>
      <c r="F71" s="42"/>
      <c r="G71" s="63"/>
      <c r="H71" s="235">
        <v>180000</v>
      </c>
      <c r="I71" s="63"/>
      <c r="J71" s="43"/>
      <c r="K71" s="63"/>
    </row>
    <row r="72" spans="1:11" ht="15">
      <c r="A72" s="76"/>
      <c r="B72" s="230">
        <v>150101</v>
      </c>
      <c r="C72" s="237" t="s">
        <v>278</v>
      </c>
      <c r="D72" s="62" t="s">
        <v>227</v>
      </c>
      <c r="E72" s="235">
        <v>50000</v>
      </c>
      <c r="F72" s="42"/>
      <c r="G72" s="63"/>
      <c r="H72" s="235">
        <v>50000</v>
      </c>
      <c r="I72" s="41"/>
      <c r="J72" s="43"/>
      <c r="K72" s="41"/>
    </row>
    <row r="73" spans="1:11" ht="15">
      <c r="A73" s="76"/>
      <c r="B73" s="230">
        <v>150101</v>
      </c>
      <c r="C73" s="237" t="s">
        <v>278</v>
      </c>
      <c r="D73" s="62" t="s">
        <v>228</v>
      </c>
      <c r="E73" s="235">
        <v>3000</v>
      </c>
      <c r="F73" s="42"/>
      <c r="G73" s="63"/>
      <c r="H73" s="235">
        <v>3000</v>
      </c>
      <c r="I73" s="41"/>
      <c r="J73" s="43"/>
      <c r="K73" s="41"/>
    </row>
    <row r="74" spans="1:11" ht="15">
      <c r="A74" s="76"/>
      <c r="B74" s="230">
        <v>150101</v>
      </c>
      <c r="C74" s="237" t="s">
        <v>278</v>
      </c>
      <c r="D74" s="62" t="s">
        <v>226</v>
      </c>
      <c r="E74" s="235">
        <v>20000</v>
      </c>
      <c r="F74" s="42"/>
      <c r="G74" s="63"/>
      <c r="H74" s="235">
        <v>20000</v>
      </c>
      <c r="I74" s="41"/>
      <c r="J74" s="43"/>
      <c r="K74" s="41"/>
    </row>
    <row r="75" spans="1:11" ht="15">
      <c r="A75" s="76"/>
      <c r="B75" s="230">
        <v>150101</v>
      </c>
      <c r="C75" s="237" t="s">
        <v>278</v>
      </c>
      <c r="D75" s="62" t="s">
        <v>229</v>
      </c>
      <c r="E75" s="235">
        <v>2500</v>
      </c>
      <c r="F75" s="42"/>
      <c r="G75" s="63"/>
      <c r="H75" s="235">
        <v>2500</v>
      </c>
      <c r="I75" s="41"/>
      <c r="J75" s="43"/>
      <c r="K75" s="41"/>
    </row>
    <row r="76" spans="1:11" ht="60">
      <c r="A76" s="76"/>
      <c r="B76" s="230">
        <v>170703</v>
      </c>
      <c r="C76" s="254" t="s">
        <v>235</v>
      </c>
      <c r="D76" s="62" t="s">
        <v>497</v>
      </c>
      <c r="E76" s="235">
        <v>480586</v>
      </c>
      <c r="F76" s="42"/>
      <c r="G76" s="63"/>
      <c r="H76" s="235">
        <v>480586</v>
      </c>
      <c r="I76" s="41"/>
      <c r="J76" s="43"/>
      <c r="K76" s="41"/>
    </row>
    <row r="77" spans="1:11" ht="60">
      <c r="A77" s="76"/>
      <c r="B77" s="230">
        <v>170703</v>
      </c>
      <c r="C77" s="254" t="s">
        <v>235</v>
      </c>
      <c r="D77" s="62" t="s">
        <v>496</v>
      </c>
      <c r="E77" s="235">
        <v>18094</v>
      </c>
      <c r="F77" s="42"/>
      <c r="G77" s="63"/>
      <c r="H77" s="235">
        <v>18094</v>
      </c>
      <c r="I77" s="41"/>
      <c r="J77" s="43"/>
      <c r="K77" s="41"/>
    </row>
    <row r="78" spans="1:11" ht="60">
      <c r="A78" s="76"/>
      <c r="B78" s="230">
        <v>170703</v>
      </c>
      <c r="C78" s="254" t="s">
        <v>235</v>
      </c>
      <c r="D78" s="62" t="s">
        <v>136</v>
      </c>
      <c r="E78" s="235">
        <v>1320</v>
      </c>
      <c r="F78" s="42"/>
      <c r="G78" s="63"/>
      <c r="H78" s="235">
        <v>1320</v>
      </c>
      <c r="I78" s="41"/>
      <c r="J78" s="43"/>
      <c r="K78" s="41"/>
    </row>
    <row r="79" spans="1:11" ht="15">
      <c r="A79" s="76"/>
      <c r="B79" s="230">
        <v>150101</v>
      </c>
      <c r="C79" s="237" t="s">
        <v>278</v>
      </c>
      <c r="D79" s="62" t="s">
        <v>58</v>
      </c>
      <c r="E79" s="238">
        <v>188765.18</v>
      </c>
      <c r="F79" s="42"/>
      <c r="G79" s="63"/>
      <c r="H79" s="235">
        <v>188765.18</v>
      </c>
      <c r="I79" s="41"/>
      <c r="J79" s="43"/>
      <c r="K79" s="41"/>
    </row>
    <row r="80" spans="1:11" ht="14.25" customHeight="1">
      <c r="A80" s="76"/>
      <c r="B80" s="230">
        <v>150101</v>
      </c>
      <c r="C80" s="237" t="s">
        <v>278</v>
      </c>
      <c r="D80" s="62" t="s">
        <v>117</v>
      </c>
      <c r="E80" s="238">
        <v>13320</v>
      </c>
      <c r="F80" s="42"/>
      <c r="G80" s="63"/>
      <c r="H80" s="235">
        <v>13320</v>
      </c>
      <c r="I80" s="41"/>
      <c r="J80" s="43"/>
      <c r="K80" s="41"/>
    </row>
    <row r="81" spans="1:11" ht="14.25" customHeight="1">
      <c r="A81" s="76"/>
      <c r="B81" s="230">
        <v>150101</v>
      </c>
      <c r="C81" s="237" t="s">
        <v>278</v>
      </c>
      <c r="D81" s="62" t="s">
        <v>219</v>
      </c>
      <c r="E81" s="238">
        <v>3000</v>
      </c>
      <c r="F81" s="42"/>
      <c r="G81" s="63"/>
      <c r="H81" s="235">
        <v>3000</v>
      </c>
      <c r="I81" s="41"/>
      <c r="J81" s="43"/>
      <c r="K81" s="41"/>
    </row>
    <row r="82" spans="1:11" ht="15">
      <c r="A82" s="76"/>
      <c r="B82" s="230">
        <v>150101</v>
      </c>
      <c r="C82" s="237" t="s">
        <v>278</v>
      </c>
      <c r="D82" s="62" t="s">
        <v>118</v>
      </c>
      <c r="E82" s="238">
        <v>28216</v>
      </c>
      <c r="F82" s="42"/>
      <c r="G82" s="63"/>
      <c r="H82" s="235">
        <v>28216</v>
      </c>
      <c r="I82" s="41"/>
      <c r="J82" s="43"/>
      <c r="K82" s="41"/>
    </row>
    <row r="83" spans="1:11" ht="15">
      <c r="A83" s="76"/>
      <c r="B83" s="230">
        <v>150101</v>
      </c>
      <c r="C83" s="237" t="s">
        <v>278</v>
      </c>
      <c r="D83" s="62" t="s">
        <v>170</v>
      </c>
      <c r="E83" s="238">
        <v>12710</v>
      </c>
      <c r="F83" s="42"/>
      <c r="G83" s="43"/>
      <c r="H83" s="235">
        <v>12710</v>
      </c>
      <c r="I83" s="41"/>
      <c r="J83" s="43"/>
      <c r="K83" s="41"/>
    </row>
    <row r="84" spans="1:11" ht="15">
      <c r="A84" s="76"/>
      <c r="B84" s="230">
        <v>150101</v>
      </c>
      <c r="C84" s="237" t="s">
        <v>278</v>
      </c>
      <c r="D84" s="62" t="s">
        <v>166</v>
      </c>
      <c r="E84" s="238">
        <v>4200</v>
      </c>
      <c r="F84" s="42"/>
      <c r="G84" s="43"/>
      <c r="H84" s="235">
        <v>4200</v>
      </c>
      <c r="I84" s="41"/>
      <c r="J84" s="43"/>
      <c r="K84" s="41"/>
    </row>
    <row r="85" spans="1:11" ht="15">
      <c r="A85" s="76"/>
      <c r="B85" s="230">
        <v>150101</v>
      </c>
      <c r="C85" s="237" t="s">
        <v>278</v>
      </c>
      <c r="D85" s="62" t="s">
        <v>223</v>
      </c>
      <c r="E85" s="238">
        <v>1050</v>
      </c>
      <c r="F85" s="42"/>
      <c r="G85" s="43"/>
      <c r="H85" s="235">
        <v>1050</v>
      </c>
      <c r="I85" s="41"/>
      <c r="J85" s="43"/>
      <c r="K85" s="41"/>
    </row>
    <row r="86" spans="1:11" ht="15">
      <c r="A86" s="76"/>
      <c r="B86" s="230">
        <v>150101</v>
      </c>
      <c r="C86" s="237" t="s">
        <v>278</v>
      </c>
      <c r="D86" s="62" t="s">
        <v>171</v>
      </c>
      <c r="E86" s="238">
        <v>4530</v>
      </c>
      <c r="F86" s="42"/>
      <c r="G86" s="43"/>
      <c r="H86" s="235">
        <v>4530</v>
      </c>
      <c r="I86" s="41"/>
      <c r="J86" s="43"/>
      <c r="K86" s="41"/>
    </row>
    <row r="87" spans="1:11" ht="15.75" customHeight="1">
      <c r="A87" s="76"/>
      <c r="B87" s="230">
        <v>150101</v>
      </c>
      <c r="C87" s="237" t="s">
        <v>278</v>
      </c>
      <c r="D87" s="62" t="s">
        <v>184</v>
      </c>
      <c r="E87" s="238">
        <v>3771</v>
      </c>
      <c r="F87" s="42"/>
      <c r="G87" s="45"/>
      <c r="H87" s="235">
        <v>3771</v>
      </c>
      <c r="I87" s="41"/>
      <c r="J87" s="43"/>
      <c r="K87" s="41"/>
    </row>
    <row r="88" spans="1:11" ht="15">
      <c r="A88" s="76"/>
      <c r="B88" s="230">
        <v>150101</v>
      </c>
      <c r="C88" s="237" t="s">
        <v>278</v>
      </c>
      <c r="D88" s="62" t="s">
        <v>181</v>
      </c>
      <c r="E88" s="238">
        <v>10374</v>
      </c>
      <c r="F88" s="42"/>
      <c r="G88" s="45"/>
      <c r="H88" s="235">
        <v>10374</v>
      </c>
      <c r="I88" s="41"/>
      <c r="J88" s="43"/>
      <c r="K88" s="41"/>
    </row>
    <row r="89" spans="1:11" ht="15">
      <c r="A89" s="76"/>
      <c r="B89" s="230">
        <v>150101</v>
      </c>
      <c r="C89" s="237" t="s">
        <v>278</v>
      </c>
      <c r="D89" s="62" t="s">
        <v>182</v>
      </c>
      <c r="E89" s="238">
        <v>3771</v>
      </c>
      <c r="F89" s="42"/>
      <c r="G89" s="45"/>
      <c r="H89" s="235">
        <v>3771</v>
      </c>
      <c r="I89" s="41"/>
      <c r="J89" s="43"/>
      <c r="K89" s="41"/>
    </row>
    <row r="90" spans="1:11" ht="15">
      <c r="A90" s="76"/>
      <c r="B90" s="230">
        <v>150101</v>
      </c>
      <c r="C90" s="237" t="s">
        <v>278</v>
      </c>
      <c r="D90" s="62" t="s">
        <v>216</v>
      </c>
      <c r="E90" s="238">
        <v>11652</v>
      </c>
      <c r="F90" s="42"/>
      <c r="G90" s="45"/>
      <c r="H90" s="235">
        <v>11652</v>
      </c>
      <c r="I90" s="41"/>
      <c r="J90" s="43"/>
      <c r="K90" s="41"/>
    </row>
    <row r="91" spans="1:11" ht="15">
      <c r="A91" s="76"/>
      <c r="B91" s="230">
        <v>150101</v>
      </c>
      <c r="C91" s="237" t="s">
        <v>278</v>
      </c>
      <c r="D91" s="62" t="s">
        <v>126</v>
      </c>
      <c r="E91" s="238">
        <v>12000</v>
      </c>
      <c r="F91" s="42"/>
      <c r="G91" s="45"/>
      <c r="H91" s="235">
        <v>12000</v>
      </c>
      <c r="I91" s="41"/>
      <c r="J91" s="43"/>
      <c r="K91" s="41"/>
    </row>
    <row r="92" spans="1:11" ht="15">
      <c r="A92" s="76"/>
      <c r="B92" s="230">
        <v>150101</v>
      </c>
      <c r="C92" s="237" t="s">
        <v>278</v>
      </c>
      <c r="D92" s="62" t="s">
        <v>127</v>
      </c>
      <c r="E92" s="238">
        <v>6500</v>
      </c>
      <c r="F92" s="42"/>
      <c r="G92" s="45"/>
      <c r="H92" s="235">
        <v>6500</v>
      </c>
      <c r="I92" s="41"/>
      <c r="J92" s="43"/>
      <c r="K92" s="41"/>
    </row>
    <row r="93" spans="1:11" ht="15">
      <c r="A93" s="76"/>
      <c r="B93" s="230">
        <v>150101</v>
      </c>
      <c r="C93" s="237" t="s">
        <v>278</v>
      </c>
      <c r="D93" s="62" t="s">
        <v>128</v>
      </c>
      <c r="E93" s="238">
        <v>36735</v>
      </c>
      <c r="F93" s="42"/>
      <c r="G93" s="45"/>
      <c r="H93" s="235">
        <v>36735</v>
      </c>
      <c r="I93" s="41"/>
      <c r="J93" s="43"/>
      <c r="K93" s="41"/>
    </row>
    <row r="94" spans="1:11" ht="15">
      <c r="A94" s="76"/>
      <c r="B94" s="230">
        <v>150101</v>
      </c>
      <c r="C94" s="237" t="s">
        <v>278</v>
      </c>
      <c r="D94" s="62" t="s">
        <v>204</v>
      </c>
      <c r="E94" s="238">
        <v>52500</v>
      </c>
      <c r="F94" s="42"/>
      <c r="G94" s="45"/>
      <c r="H94" s="235">
        <v>52500</v>
      </c>
      <c r="I94" s="41"/>
      <c r="J94" s="43"/>
      <c r="K94" s="41"/>
    </row>
    <row r="95" spans="1:11" ht="15">
      <c r="A95" s="76"/>
      <c r="B95" s="230">
        <v>150101</v>
      </c>
      <c r="C95" s="237" t="s">
        <v>278</v>
      </c>
      <c r="D95" s="62" t="s">
        <v>160</v>
      </c>
      <c r="E95" s="238">
        <v>132000</v>
      </c>
      <c r="F95" s="42"/>
      <c r="G95" s="45"/>
      <c r="H95" s="235">
        <v>132000</v>
      </c>
      <c r="I95" s="41"/>
      <c r="J95" s="43"/>
      <c r="K95" s="41"/>
    </row>
    <row r="96" spans="1:11" ht="15">
      <c r="A96" s="76"/>
      <c r="B96" s="230">
        <v>150101</v>
      </c>
      <c r="C96" s="237" t="s">
        <v>278</v>
      </c>
      <c r="D96" s="62" t="s">
        <v>178</v>
      </c>
      <c r="E96" s="238">
        <v>2290</v>
      </c>
      <c r="F96" s="42"/>
      <c r="G96" s="45"/>
      <c r="H96" s="235">
        <v>2290</v>
      </c>
      <c r="I96" s="41"/>
      <c r="J96" s="43"/>
      <c r="K96" s="41"/>
    </row>
    <row r="97" spans="1:11" ht="30">
      <c r="A97" s="76"/>
      <c r="B97" s="230">
        <v>150101</v>
      </c>
      <c r="C97" s="237" t="s">
        <v>278</v>
      </c>
      <c r="D97" s="62" t="s">
        <v>179</v>
      </c>
      <c r="E97" s="238">
        <v>2462.4</v>
      </c>
      <c r="F97" s="42"/>
      <c r="G97" s="45"/>
      <c r="H97" s="235">
        <v>2462.4</v>
      </c>
      <c r="I97" s="41"/>
      <c r="J97" s="43"/>
      <c r="K97" s="41"/>
    </row>
    <row r="98" spans="1:11" ht="15">
      <c r="A98" s="76"/>
      <c r="B98" s="230">
        <v>150101</v>
      </c>
      <c r="C98" s="237" t="s">
        <v>278</v>
      </c>
      <c r="D98" s="62" t="s">
        <v>129</v>
      </c>
      <c r="E98" s="238">
        <v>2285</v>
      </c>
      <c r="F98" s="42"/>
      <c r="G98" s="45"/>
      <c r="H98" s="235">
        <v>2285</v>
      </c>
      <c r="I98" s="41"/>
      <c r="J98" s="43"/>
      <c r="K98" s="41"/>
    </row>
    <row r="99" spans="1:11" ht="15">
      <c r="A99" s="76"/>
      <c r="B99" s="230">
        <v>150101</v>
      </c>
      <c r="C99" s="237" t="s">
        <v>278</v>
      </c>
      <c r="D99" s="62" t="s">
        <v>175</v>
      </c>
      <c r="E99" s="238">
        <v>3995</v>
      </c>
      <c r="F99" s="42"/>
      <c r="G99" s="45"/>
      <c r="H99" s="235">
        <v>3995</v>
      </c>
      <c r="I99" s="41"/>
      <c r="J99" s="43"/>
      <c r="K99" s="41"/>
    </row>
    <row r="100" spans="1:11" ht="15">
      <c r="A100" s="76"/>
      <c r="B100" s="230">
        <v>150101</v>
      </c>
      <c r="C100" s="237" t="s">
        <v>278</v>
      </c>
      <c r="D100" s="62" t="s">
        <v>149</v>
      </c>
      <c r="E100" s="238">
        <v>1050</v>
      </c>
      <c r="F100" s="42"/>
      <c r="G100" s="45"/>
      <c r="H100" s="235">
        <v>1050</v>
      </c>
      <c r="I100" s="41"/>
      <c r="J100" s="43"/>
      <c r="K100" s="41"/>
    </row>
    <row r="101" spans="1:11" ht="15">
      <c r="A101" s="76"/>
      <c r="B101" s="230">
        <v>150101</v>
      </c>
      <c r="C101" s="237" t="s">
        <v>278</v>
      </c>
      <c r="D101" s="62" t="s">
        <v>150</v>
      </c>
      <c r="E101" s="238">
        <v>1250</v>
      </c>
      <c r="F101" s="42"/>
      <c r="G101" s="45"/>
      <c r="H101" s="235">
        <v>1250</v>
      </c>
      <c r="I101" s="41"/>
      <c r="J101" s="43"/>
      <c r="K101" s="41"/>
    </row>
    <row r="102" spans="1:11" ht="15">
      <c r="A102" s="76"/>
      <c r="B102" s="230">
        <v>150101</v>
      </c>
      <c r="C102" s="237" t="s">
        <v>278</v>
      </c>
      <c r="D102" s="62" t="s">
        <v>151</v>
      </c>
      <c r="E102" s="238">
        <v>6525</v>
      </c>
      <c r="F102" s="42"/>
      <c r="G102" s="45"/>
      <c r="H102" s="235">
        <v>6525</v>
      </c>
      <c r="I102" s="41"/>
      <c r="J102" s="43"/>
      <c r="K102" s="41"/>
    </row>
    <row r="103" spans="1:11" ht="15">
      <c r="A103" s="76"/>
      <c r="B103" s="230">
        <v>150101</v>
      </c>
      <c r="C103" s="237" t="s">
        <v>278</v>
      </c>
      <c r="D103" s="62" t="s">
        <v>152</v>
      </c>
      <c r="E103" s="238">
        <v>33000</v>
      </c>
      <c r="F103" s="42"/>
      <c r="G103" s="45"/>
      <c r="H103" s="235">
        <v>33000</v>
      </c>
      <c r="I103" s="41"/>
      <c r="J103" s="43"/>
      <c r="K103" s="41"/>
    </row>
    <row r="104" spans="1:11" ht="15">
      <c r="A104" s="76"/>
      <c r="B104" s="230">
        <v>150101</v>
      </c>
      <c r="C104" s="237" t="s">
        <v>278</v>
      </c>
      <c r="D104" s="62" t="s">
        <v>153</v>
      </c>
      <c r="E104" s="238">
        <v>11243</v>
      </c>
      <c r="F104" s="42"/>
      <c r="G104" s="45"/>
      <c r="H104" s="235">
        <v>11243</v>
      </c>
      <c r="I104" s="41"/>
      <c r="J104" s="43"/>
      <c r="K104" s="41"/>
    </row>
    <row r="105" spans="1:11" ht="15">
      <c r="A105" s="76"/>
      <c r="B105" s="230">
        <v>150101</v>
      </c>
      <c r="C105" s="237" t="s">
        <v>278</v>
      </c>
      <c r="D105" s="62" t="s">
        <v>174</v>
      </c>
      <c r="E105" s="238">
        <v>1500</v>
      </c>
      <c r="F105" s="42"/>
      <c r="G105" s="45"/>
      <c r="H105" s="235">
        <v>1500</v>
      </c>
      <c r="I105" s="41"/>
      <c r="J105" s="43"/>
      <c r="K105" s="41"/>
    </row>
    <row r="106" spans="1:11" ht="15">
      <c r="A106" s="76"/>
      <c r="B106" s="230">
        <v>150101</v>
      </c>
      <c r="C106" s="237" t="s">
        <v>278</v>
      </c>
      <c r="D106" s="62" t="s">
        <v>154</v>
      </c>
      <c r="E106" s="238">
        <v>3700</v>
      </c>
      <c r="F106" s="42"/>
      <c r="G106" s="45"/>
      <c r="H106" s="235">
        <v>3700</v>
      </c>
      <c r="I106" s="41"/>
      <c r="J106" s="43"/>
      <c r="K106" s="41"/>
    </row>
    <row r="107" spans="1:11" ht="15">
      <c r="A107" s="76"/>
      <c r="B107" s="230">
        <v>150101</v>
      </c>
      <c r="C107" s="237" t="s">
        <v>278</v>
      </c>
      <c r="D107" s="62" t="s">
        <v>155</v>
      </c>
      <c r="E107" s="238">
        <v>2770</v>
      </c>
      <c r="F107" s="42"/>
      <c r="G107" s="45"/>
      <c r="H107" s="235">
        <v>2770</v>
      </c>
      <c r="I107" s="41"/>
      <c r="J107" s="43"/>
      <c r="K107" s="41"/>
    </row>
    <row r="108" spans="1:11" ht="15">
      <c r="A108" s="76"/>
      <c r="B108" s="230">
        <v>150101</v>
      </c>
      <c r="C108" s="237" t="s">
        <v>278</v>
      </c>
      <c r="D108" s="62" t="s">
        <v>156</v>
      </c>
      <c r="E108" s="238">
        <v>1380</v>
      </c>
      <c r="F108" s="42"/>
      <c r="G108" s="45"/>
      <c r="H108" s="235">
        <v>1380</v>
      </c>
      <c r="I108" s="41"/>
      <c r="J108" s="43"/>
      <c r="K108" s="41"/>
    </row>
    <row r="109" spans="1:11" ht="15">
      <c r="A109" s="76"/>
      <c r="B109" s="230">
        <v>150101</v>
      </c>
      <c r="C109" s="237" t="s">
        <v>278</v>
      </c>
      <c r="D109" s="62" t="s">
        <v>168</v>
      </c>
      <c r="E109" s="238">
        <v>2160</v>
      </c>
      <c r="F109" s="42"/>
      <c r="G109" s="45"/>
      <c r="H109" s="235">
        <v>2160</v>
      </c>
      <c r="I109" s="41"/>
      <c r="J109" s="43"/>
      <c r="K109" s="41"/>
    </row>
    <row r="110" spans="1:11" ht="15" hidden="1">
      <c r="A110" s="76"/>
      <c r="B110" s="230">
        <v>150101</v>
      </c>
      <c r="C110" s="237" t="s">
        <v>278</v>
      </c>
      <c r="D110" s="62" t="s">
        <v>169</v>
      </c>
      <c r="E110" s="238">
        <v>0</v>
      </c>
      <c r="F110" s="42"/>
      <c r="G110" s="45"/>
      <c r="H110" s="235">
        <v>0</v>
      </c>
      <c r="I110" s="41"/>
      <c r="J110" s="43"/>
      <c r="K110" s="41"/>
    </row>
    <row r="111" spans="1:11" ht="15.75" customHeight="1">
      <c r="A111" s="76"/>
      <c r="B111" s="230">
        <v>150101</v>
      </c>
      <c r="C111" s="237" t="s">
        <v>278</v>
      </c>
      <c r="D111" s="62" t="s">
        <v>180</v>
      </c>
      <c r="E111" s="238">
        <v>2300</v>
      </c>
      <c r="F111" s="42"/>
      <c r="G111" s="45"/>
      <c r="H111" s="235">
        <v>2300</v>
      </c>
      <c r="I111" s="41"/>
      <c r="J111" s="43"/>
      <c r="K111" s="41"/>
    </row>
    <row r="112" spans="1:11" ht="15">
      <c r="A112" s="76"/>
      <c r="B112" s="230">
        <v>150101</v>
      </c>
      <c r="C112" s="237" t="s">
        <v>278</v>
      </c>
      <c r="D112" s="62" t="s">
        <v>161</v>
      </c>
      <c r="E112" s="238">
        <v>1760</v>
      </c>
      <c r="F112" s="42"/>
      <c r="G112" s="45"/>
      <c r="H112" s="235">
        <v>1760</v>
      </c>
      <c r="I112" s="41"/>
      <c r="J112" s="43"/>
      <c r="K112" s="41"/>
    </row>
    <row r="113" spans="1:11" ht="15">
      <c r="A113" s="76"/>
      <c r="B113" s="230">
        <v>150101</v>
      </c>
      <c r="C113" s="237" t="s">
        <v>278</v>
      </c>
      <c r="D113" s="62" t="s">
        <v>172</v>
      </c>
      <c r="E113" s="238">
        <v>15436</v>
      </c>
      <c r="F113" s="42"/>
      <c r="G113" s="45"/>
      <c r="H113" s="235">
        <v>15436</v>
      </c>
      <c r="I113" s="41"/>
      <c r="J113" s="43"/>
      <c r="K113" s="41"/>
    </row>
    <row r="114" spans="1:11" ht="15">
      <c r="A114" s="76"/>
      <c r="B114" s="230">
        <v>150101</v>
      </c>
      <c r="C114" s="237" t="s">
        <v>278</v>
      </c>
      <c r="D114" s="62" t="s">
        <v>162</v>
      </c>
      <c r="E114" s="238">
        <v>5580</v>
      </c>
      <c r="F114" s="42"/>
      <c r="G114" s="45"/>
      <c r="H114" s="235">
        <v>5580</v>
      </c>
      <c r="I114" s="41"/>
      <c r="J114" s="43"/>
      <c r="K114" s="41"/>
    </row>
    <row r="115" spans="1:11" ht="15">
      <c r="A115" s="76"/>
      <c r="B115" s="230">
        <v>150101</v>
      </c>
      <c r="C115" s="237" t="s">
        <v>278</v>
      </c>
      <c r="D115" s="62" t="s">
        <v>163</v>
      </c>
      <c r="E115" s="238">
        <v>1376</v>
      </c>
      <c r="F115" s="42"/>
      <c r="G115" s="45"/>
      <c r="H115" s="235">
        <v>1376</v>
      </c>
      <c r="I115" s="41"/>
      <c r="J115" s="43"/>
      <c r="K115" s="41"/>
    </row>
    <row r="116" spans="1:11" ht="15">
      <c r="A116" s="76"/>
      <c r="B116" s="230">
        <v>150101</v>
      </c>
      <c r="C116" s="237" t="s">
        <v>278</v>
      </c>
      <c r="D116" s="62" t="s">
        <v>164</v>
      </c>
      <c r="E116" s="238">
        <v>2090</v>
      </c>
      <c r="F116" s="42"/>
      <c r="G116" s="45"/>
      <c r="H116" s="235">
        <v>2090</v>
      </c>
      <c r="I116" s="41"/>
      <c r="J116" s="43"/>
      <c r="K116" s="41"/>
    </row>
    <row r="117" spans="1:11" ht="15">
      <c r="A117" s="76"/>
      <c r="B117" s="230">
        <v>150101</v>
      </c>
      <c r="C117" s="237" t="s">
        <v>278</v>
      </c>
      <c r="D117" s="62" t="s">
        <v>205</v>
      </c>
      <c r="E117" s="238">
        <v>1550</v>
      </c>
      <c r="F117" s="42"/>
      <c r="G117" s="45"/>
      <c r="H117" s="235">
        <v>1550</v>
      </c>
      <c r="I117" s="41"/>
      <c r="J117" s="43"/>
      <c r="K117" s="41"/>
    </row>
    <row r="118" spans="1:11" ht="15">
      <c r="A118" s="76"/>
      <c r="B118" s="230">
        <v>150101</v>
      </c>
      <c r="C118" s="237" t="s">
        <v>278</v>
      </c>
      <c r="D118" s="62" t="s">
        <v>173</v>
      </c>
      <c r="E118" s="238">
        <v>10000</v>
      </c>
      <c r="F118" s="42"/>
      <c r="G118" s="45"/>
      <c r="H118" s="235">
        <v>10000</v>
      </c>
      <c r="I118" s="41"/>
      <c r="J118" s="43"/>
      <c r="K118" s="41"/>
    </row>
    <row r="119" spans="1:11" ht="15">
      <c r="A119" s="76"/>
      <c r="B119" s="230">
        <v>150101</v>
      </c>
      <c r="C119" s="237" t="s">
        <v>278</v>
      </c>
      <c r="D119" s="62" t="s">
        <v>165</v>
      </c>
      <c r="E119" s="238">
        <v>5200</v>
      </c>
      <c r="F119" s="42"/>
      <c r="G119" s="45"/>
      <c r="H119" s="235">
        <v>5200</v>
      </c>
      <c r="I119" s="41"/>
      <c r="J119" s="43"/>
      <c r="K119" s="41"/>
    </row>
    <row r="120" spans="1:11" ht="15">
      <c r="A120" s="76"/>
      <c r="B120" s="230">
        <v>150101</v>
      </c>
      <c r="C120" s="237" t="s">
        <v>278</v>
      </c>
      <c r="D120" s="62" t="s">
        <v>166</v>
      </c>
      <c r="E120" s="238">
        <v>2100</v>
      </c>
      <c r="F120" s="42"/>
      <c r="G120" s="45"/>
      <c r="H120" s="235">
        <v>2100</v>
      </c>
      <c r="I120" s="41"/>
      <c r="J120" s="43"/>
      <c r="K120" s="41"/>
    </row>
    <row r="121" spans="1:11" ht="15">
      <c r="A121" s="76"/>
      <c r="B121" s="230">
        <v>150101</v>
      </c>
      <c r="C121" s="237" t="s">
        <v>278</v>
      </c>
      <c r="D121" s="62" t="s">
        <v>167</v>
      </c>
      <c r="E121" s="238">
        <v>1750</v>
      </c>
      <c r="F121" s="42"/>
      <c r="G121" s="45"/>
      <c r="H121" s="235">
        <v>1750</v>
      </c>
      <c r="I121" s="41"/>
      <c r="J121" s="43"/>
      <c r="K121" s="41"/>
    </row>
    <row r="122" spans="1:11" ht="15">
      <c r="A122" s="76"/>
      <c r="B122" s="230">
        <v>150101</v>
      </c>
      <c r="C122" s="237" t="s">
        <v>278</v>
      </c>
      <c r="D122" s="62" t="s">
        <v>220</v>
      </c>
      <c r="E122" s="238">
        <v>40500</v>
      </c>
      <c r="F122" s="42"/>
      <c r="G122" s="45"/>
      <c r="H122" s="235">
        <v>40500</v>
      </c>
      <c r="I122" s="41"/>
      <c r="J122" s="43"/>
      <c r="K122" s="41"/>
    </row>
    <row r="123" spans="1:11" ht="15">
      <c r="A123" s="76"/>
      <c r="B123" s="230">
        <v>150101</v>
      </c>
      <c r="C123" s="237" t="s">
        <v>278</v>
      </c>
      <c r="D123" s="62" t="s">
        <v>221</v>
      </c>
      <c r="E123" s="238">
        <v>20160</v>
      </c>
      <c r="F123" s="42"/>
      <c r="G123" s="45"/>
      <c r="H123" s="235">
        <v>20160</v>
      </c>
      <c r="I123" s="41"/>
      <c r="J123" s="43"/>
      <c r="K123" s="41"/>
    </row>
    <row r="124" spans="1:11" ht="15">
      <c r="A124" s="76"/>
      <c r="B124" s="230">
        <v>150101</v>
      </c>
      <c r="C124" s="237" t="s">
        <v>278</v>
      </c>
      <c r="D124" s="62" t="s">
        <v>238</v>
      </c>
      <c r="E124" s="238">
        <v>12400</v>
      </c>
      <c r="F124" s="42"/>
      <c r="G124" s="45"/>
      <c r="H124" s="235">
        <v>12400</v>
      </c>
      <c r="I124" s="41"/>
      <c r="J124" s="43"/>
      <c r="K124" s="41"/>
    </row>
    <row r="125" spans="1:11" ht="15">
      <c r="A125" s="76"/>
      <c r="B125" s="230">
        <v>150101</v>
      </c>
      <c r="C125" s="237" t="s">
        <v>278</v>
      </c>
      <c r="D125" s="62" t="s">
        <v>239</v>
      </c>
      <c r="E125" s="238">
        <v>26920</v>
      </c>
      <c r="F125" s="42"/>
      <c r="G125" s="45"/>
      <c r="H125" s="235">
        <v>26920</v>
      </c>
      <c r="I125" s="41"/>
      <c r="J125" s="43"/>
      <c r="K125" s="41"/>
    </row>
    <row r="126" spans="1:11" ht="15">
      <c r="A126" s="76"/>
      <c r="B126" s="230">
        <v>150101</v>
      </c>
      <c r="C126" s="237" t="s">
        <v>278</v>
      </c>
      <c r="D126" s="62" t="s">
        <v>130</v>
      </c>
      <c r="E126" s="238">
        <v>8927</v>
      </c>
      <c r="F126" s="42"/>
      <c r="G126" s="45"/>
      <c r="H126" s="235">
        <v>8927</v>
      </c>
      <c r="I126" s="41"/>
      <c r="J126" s="43"/>
      <c r="K126" s="41"/>
    </row>
    <row r="127" spans="1:11" ht="30">
      <c r="A127" s="76"/>
      <c r="B127" s="230">
        <v>150101</v>
      </c>
      <c r="C127" s="237" t="s">
        <v>278</v>
      </c>
      <c r="D127" s="62" t="s">
        <v>131</v>
      </c>
      <c r="E127" s="238">
        <v>91129</v>
      </c>
      <c r="F127" s="42"/>
      <c r="G127" s="45"/>
      <c r="H127" s="235">
        <v>91129</v>
      </c>
      <c r="I127" s="41"/>
      <c r="J127" s="43"/>
      <c r="K127" s="41"/>
    </row>
    <row r="128" spans="1:11" ht="15">
      <c r="A128" s="76"/>
      <c r="B128" s="230">
        <v>150101</v>
      </c>
      <c r="C128" s="237" t="s">
        <v>278</v>
      </c>
      <c r="D128" s="62" t="s">
        <v>132</v>
      </c>
      <c r="E128" s="238">
        <v>4500</v>
      </c>
      <c r="F128" s="42"/>
      <c r="G128" s="45"/>
      <c r="H128" s="235">
        <v>4500</v>
      </c>
      <c r="I128" s="41"/>
      <c r="J128" s="43"/>
      <c r="K128" s="41"/>
    </row>
    <row r="129" spans="1:11" ht="15">
      <c r="A129" s="76"/>
      <c r="B129" s="230">
        <v>150101</v>
      </c>
      <c r="C129" s="237" t="s">
        <v>278</v>
      </c>
      <c r="D129" s="62" t="s">
        <v>224</v>
      </c>
      <c r="E129" s="238">
        <v>5000</v>
      </c>
      <c r="F129" s="42"/>
      <c r="G129" s="45"/>
      <c r="H129" s="235">
        <v>5000</v>
      </c>
      <c r="I129" s="41"/>
      <c r="J129" s="43"/>
      <c r="K129" s="41"/>
    </row>
    <row r="130" spans="1:11" ht="15">
      <c r="A130" s="76"/>
      <c r="B130" s="230">
        <v>150101</v>
      </c>
      <c r="C130" s="237" t="s">
        <v>278</v>
      </c>
      <c r="D130" s="62" t="s">
        <v>225</v>
      </c>
      <c r="E130" s="238">
        <v>4500</v>
      </c>
      <c r="F130" s="42"/>
      <c r="G130" s="45"/>
      <c r="H130" s="235">
        <v>4500</v>
      </c>
      <c r="I130" s="41"/>
      <c r="J130" s="43"/>
      <c r="K130" s="41"/>
    </row>
    <row r="131" spans="1:11" ht="15">
      <c r="A131" s="76"/>
      <c r="B131" s="230">
        <v>150101</v>
      </c>
      <c r="C131" s="237" t="s">
        <v>278</v>
      </c>
      <c r="D131" s="62" t="s">
        <v>133</v>
      </c>
      <c r="E131" s="238">
        <v>4500</v>
      </c>
      <c r="F131" s="42"/>
      <c r="G131" s="45"/>
      <c r="H131" s="235">
        <v>4500</v>
      </c>
      <c r="I131" s="41"/>
      <c r="J131" s="43"/>
      <c r="K131" s="41"/>
    </row>
    <row r="132" spans="1:11" ht="15">
      <c r="A132" s="76"/>
      <c r="B132" s="230">
        <v>150101</v>
      </c>
      <c r="C132" s="237" t="s">
        <v>278</v>
      </c>
      <c r="D132" s="239" t="s">
        <v>134</v>
      </c>
      <c r="E132" s="238">
        <v>4500</v>
      </c>
      <c r="F132" s="42"/>
      <c r="G132" s="45"/>
      <c r="H132" s="235">
        <v>4500</v>
      </c>
      <c r="I132" s="41"/>
      <c r="J132" s="43"/>
      <c r="K132" s="41"/>
    </row>
    <row r="133" spans="1:11" ht="30">
      <c r="A133" s="76"/>
      <c r="B133" s="230">
        <v>150101</v>
      </c>
      <c r="C133" s="237" t="s">
        <v>278</v>
      </c>
      <c r="D133" s="62" t="s">
        <v>147</v>
      </c>
      <c r="E133" s="238">
        <v>1320</v>
      </c>
      <c r="F133" s="42"/>
      <c r="G133" s="45"/>
      <c r="H133" s="235">
        <v>1320</v>
      </c>
      <c r="I133" s="41"/>
      <c r="J133" s="43"/>
      <c r="K133" s="41"/>
    </row>
    <row r="134" spans="1:11" ht="30">
      <c r="A134" s="76"/>
      <c r="B134" s="230">
        <v>150101</v>
      </c>
      <c r="C134" s="237" t="s">
        <v>278</v>
      </c>
      <c r="D134" s="62" t="s">
        <v>108</v>
      </c>
      <c r="E134" s="238">
        <v>1320</v>
      </c>
      <c r="F134" s="42"/>
      <c r="G134" s="45"/>
      <c r="H134" s="235">
        <v>1320</v>
      </c>
      <c r="I134" s="41"/>
      <c r="J134" s="43"/>
      <c r="K134" s="41"/>
    </row>
    <row r="135" spans="1:11" ht="30">
      <c r="A135" s="76"/>
      <c r="B135" s="230">
        <v>150101</v>
      </c>
      <c r="C135" s="237" t="s">
        <v>278</v>
      </c>
      <c r="D135" s="62" t="s">
        <v>146</v>
      </c>
      <c r="E135" s="238">
        <v>1329.2</v>
      </c>
      <c r="F135" s="42"/>
      <c r="G135" s="45"/>
      <c r="H135" s="235">
        <v>1329.2</v>
      </c>
      <c r="I135" s="41"/>
      <c r="J135" s="43"/>
      <c r="K135" s="41"/>
    </row>
    <row r="136" spans="1:11" ht="30">
      <c r="A136" s="76"/>
      <c r="B136" s="230">
        <v>150101</v>
      </c>
      <c r="C136" s="237" t="s">
        <v>278</v>
      </c>
      <c r="D136" s="62" t="s">
        <v>109</v>
      </c>
      <c r="E136" s="238">
        <v>910.8</v>
      </c>
      <c r="F136" s="42"/>
      <c r="G136" s="45"/>
      <c r="H136" s="235">
        <v>910.8</v>
      </c>
      <c r="I136" s="41"/>
      <c r="J136" s="43"/>
      <c r="K136" s="41"/>
    </row>
    <row r="137" spans="1:11" ht="30">
      <c r="A137" s="76"/>
      <c r="B137" s="230">
        <v>150101</v>
      </c>
      <c r="C137" s="237" t="s">
        <v>278</v>
      </c>
      <c r="D137" s="62" t="s">
        <v>145</v>
      </c>
      <c r="E137" s="238">
        <v>2420</v>
      </c>
      <c r="F137" s="42"/>
      <c r="G137" s="45"/>
      <c r="H137" s="235">
        <v>2420</v>
      </c>
      <c r="I137" s="41"/>
      <c r="J137" s="43"/>
      <c r="K137" s="41"/>
    </row>
    <row r="138" spans="1:11" ht="30">
      <c r="A138" s="76"/>
      <c r="B138" s="230">
        <v>150101</v>
      </c>
      <c r="C138" s="237" t="s">
        <v>278</v>
      </c>
      <c r="D138" s="62" t="s">
        <v>144</v>
      </c>
      <c r="E138" s="238">
        <v>1320</v>
      </c>
      <c r="F138" s="42"/>
      <c r="G138" s="45"/>
      <c r="H138" s="235">
        <v>1320</v>
      </c>
      <c r="I138" s="41"/>
      <c r="J138" s="43"/>
      <c r="K138" s="41"/>
    </row>
    <row r="139" spans="1:11" ht="30">
      <c r="A139" s="76"/>
      <c r="B139" s="230">
        <v>150101</v>
      </c>
      <c r="C139" s="237" t="s">
        <v>278</v>
      </c>
      <c r="D139" s="239" t="s">
        <v>143</v>
      </c>
      <c r="E139" s="238">
        <v>2170</v>
      </c>
      <c r="F139" s="42"/>
      <c r="G139" s="45"/>
      <c r="H139" s="235">
        <v>2170</v>
      </c>
      <c r="I139" s="41"/>
      <c r="J139" s="43"/>
      <c r="K139" s="41"/>
    </row>
    <row r="140" spans="1:11" ht="30">
      <c r="A140" s="76"/>
      <c r="B140" s="230">
        <v>150101</v>
      </c>
      <c r="C140" s="237" t="s">
        <v>278</v>
      </c>
      <c r="D140" s="239" t="s">
        <v>142</v>
      </c>
      <c r="E140" s="238">
        <v>1320</v>
      </c>
      <c r="F140" s="42"/>
      <c r="G140" s="45"/>
      <c r="H140" s="235">
        <v>1320</v>
      </c>
      <c r="I140" s="41"/>
      <c r="J140" s="43"/>
      <c r="K140" s="41"/>
    </row>
    <row r="141" spans="1:11" ht="21" customHeight="1">
      <c r="A141" s="76"/>
      <c r="B141" s="230">
        <v>150101</v>
      </c>
      <c r="C141" s="237" t="s">
        <v>278</v>
      </c>
      <c r="D141" s="239" t="s">
        <v>196</v>
      </c>
      <c r="E141" s="238">
        <v>650</v>
      </c>
      <c r="F141" s="42"/>
      <c r="G141" s="45"/>
      <c r="H141" s="235">
        <v>650</v>
      </c>
      <c r="I141" s="41"/>
      <c r="J141" s="43"/>
      <c r="K141" s="41"/>
    </row>
    <row r="142" spans="1:11" ht="15">
      <c r="A142" s="76"/>
      <c r="B142" s="230">
        <v>150101</v>
      </c>
      <c r="C142" s="237" t="s">
        <v>278</v>
      </c>
      <c r="D142" s="62" t="s">
        <v>197</v>
      </c>
      <c r="E142" s="238">
        <v>650</v>
      </c>
      <c r="F142" s="42"/>
      <c r="G142" s="45"/>
      <c r="H142" s="235">
        <v>650</v>
      </c>
      <c r="I142" s="41"/>
      <c r="J142" s="43"/>
      <c r="K142" s="41"/>
    </row>
    <row r="143" spans="1:11" ht="15" customHeight="1">
      <c r="A143" s="76"/>
      <c r="B143" s="230">
        <v>150101</v>
      </c>
      <c r="C143" s="237" t="s">
        <v>278</v>
      </c>
      <c r="D143" s="62" t="s">
        <v>198</v>
      </c>
      <c r="E143" s="238">
        <v>650</v>
      </c>
      <c r="F143" s="42"/>
      <c r="G143" s="45"/>
      <c r="H143" s="235">
        <v>650</v>
      </c>
      <c r="I143" s="41"/>
      <c r="J143" s="43"/>
      <c r="K143" s="41"/>
    </row>
    <row r="144" spans="1:11" ht="18.75" customHeight="1">
      <c r="A144" s="76"/>
      <c r="B144" s="230">
        <v>150101</v>
      </c>
      <c r="C144" s="237" t="s">
        <v>278</v>
      </c>
      <c r="D144" s="62" t="s">
        <v>199</v>
      </c>
      <c r="E144" s="238">
        <v>650</v>
      </c>
      <c r="F144" s="42"/>
      <c r="G144" s="45"/>
      <c r="H144" s="235">
        <v>650</v>
      </c>
      <c r="I144" s="41"/>
      <c r="J144" s="43"/>
      <c r="K144" s="41"/>
    </row>
    <row r="145" spans="1:11" ht="15">
      <c r="A145" s="76"/>
      <c r="B145" s="230">
        <v>150101</v>
      </c>
      <c r="C145" s="237" t="s">
        <v>278</v>
      </c>
      <c r="D145" s="62" t="s">
        <v>176</v>
      </c>
      <c r="E145" s="238">
        <v>13254.33</v>
      </c>
      <c r="F145" s="42"/>
      <c r="G145" s="45"/>
      <c r="H145" s="235">
        <v>13254.33</v>
      </c>
      <c r="I145" s="41"/>
      <c r="J145" s="43"/>
      <c r="K145" s="41"/>
    </row>
    <row r="146" spans="1:11" ht="15">
      <c r="A146" s="76"/>
      <c r="B146" s="230">
        <v>150101</v>
      </c>
      <c r="C146" s="237" t="s">
        <v>278</v>
      </c>
      <c r="D146" s="62" t="s">
        <v>100</v>
      </c>
      <c r="E146" s="238">
        <v>2485</v>
      </c>
      <c r="F146" s="42"/>
      <c r="G146" s="45"/>
      <c r="H146" s="235">
        <v>2485</v>
      </c>
      <c r="I146" s="41"/>
      <c r="J146" s="43"/>
      <c r="K146" s="41"/>
    </row>
    <row r="147" spans="1:11" ht="30">
      <c r="A147" s="76"/>
      <c r="B147" s="230">
        <v>150101</v>
      </c>
      <c r="C147" s="237" t="s">
        <v>278</v>
      </c>
      <c r="D147" s="62" t="s">
        <v>101</v>
      </c>
      <c r="E147" s="238">
        <v>372.75</v>
      </c>
      <c r="F147" s="42"/>
      <c r="G147" s="45"/>
      <c r="H147" s="235">
        <v>372.75</v>
      </c>
      <c r="I147" s="41"/>
      <c r="J147" s="43"/>
      <c r="K147" s="41"/>
    </row>
    <row r="148" spans="1:11" ht="15">
      <c r="A148" s="76"/>
      <c r="B148" s="230">
        <v>150101</v>
      </c>
      <c r="C148" s="237" t="s">
        <v>278</v>
      </c>
      <c r="D148" s="62" t="s">
        <v>102</v>
      </c>
      <c r="E148" s="238">
        <v>1118.25</v>
      </c>
      <c r="F148" s="42"/>
      <c r="G148" s="45"/>
      <c r="H148" s="235">
        <v>1118.25</v>
      </c>
      <c r="I148" s="41"/>
      <c r="J148" s="43"/>
      <c r="K148" s="41"/>
    </row>
    <row r="149" spans="1:11" ht="15">
      <c r="A149" s="76"/>
      <c r="B149" s="230">
        <v>150101</v>
      </c>
      <c r="C149" s="237" t="s">
        <v>278</v>
      </c>
      <c r="D149" s="62" t="s">
        <v>200</v>
      </c>
      <c r="E149" s="238">
        <v>650</v>
      </c>
      <c r="F149" s="42"/>
      <c r="G149" s="45"/>
      <c r="H149" s="235">
        <v>650</v>
      </c>
      <c r="I149" s="41"/>
      <c r="J149" s="43"/>
      <c r="K149" s="41"/>
    </row>
    <row r="150" spans="1:11" ht="16.5" customHeight="1">
      <c r="A150" s="76"/>
      <c r="B150" s="230">
        <v>150101</v>
      </c>
      <c r="C150" s="237" t="s">
        <v>278</v>
      </c>
      <c r="D150" s="259" t="s">
        <v>230</v>
      </c>
      <c r="E150" s="238">
        <v>1320</v>
      </c>
      <c r="F150" s="42"/>
      <c r="G150" s="45"/>
      <c r="H150" s="235">
        <v>1320</v>
      </c>
      <c r="I150" s="41"/>
      <c r="J150" s="43"/>
      <c r="K150" s="41"/>
    </row>
    <row r="151" spans="1:11" ht="28.5" customHeight="1">
      <c r="A151" s="76"/>
      <c r="B151" s="230">
        <v>150101</v>
      </c>
      <c r="C151" s="237" t="s">
        <v>278</v>
      </c>
      <c r="D151" s="62" t="s">
        <v>141</v>
      </c>
      <c r="E151" s="238">
        <v>1320</v>
      </c>
      <c r="F151" s="42"/>
      <c r="G151" s="45"/>
      <c r="H151" s="235">
        <v>1320</v>
      </c>
      <c r="I151" s="41"/>
      <c r="J151" s="43"/>
      <c r="K151" s="41"/>
    </row>
    <row r="152" spans="1:11" ht="45">
      <c r="A152" s="76"/>
      <c r="B152" s="230">
        <v>150101</v>
      </c>
      <c r="C152" s="237" t="s">
        <v>278</v>
      </c>
      <c r="D152" s="62" t="s">
        <v>237</v>
      </c>
      <c r="E152" s="238">
        <v>3900</v>
      </c>
      <c r="F152" s="42"/>
      <c r="G152" s="45"/>
      <c r="H152" s="235">
        <v>3900</v>
      </c>
      <c r="I152" s="41"/>
      <c r="J152" s="43"/>
      <c r="K152" s="41"/>
    </row>
    <row r="153" spans="1:11" ht="30">
      <c r="A153" s="76"/>
      <c r="B153" s="230">
        <v>150101</v>
      </c>
      <c r="C153" s="237" t="s">
        <v>278</v>
      </c>
      <c r="D153" s="62" t="s">
        <v>494</v>
      </c>
      <c r="E153" s="238">
        <v>1950</v>
      </c>
      <c r="F153" s="42"/>
      <c r="G153" s="45"/>
      <c r="H153" s="235">
        <v>1950</v>
      </c>
      <c r="I153" s="41"/>
      <c r="J153" s="43"/>
      <c r="K153" s="41"/>
    </row>
    <row r="154" spans="1:11" ht="45">
      <c r="A154" s="76"/>
      <c r="B154" s="230">
        <v>150101</v>
      </c>
      <c r="C154" s="237" t="s">
        <v>278</v>
      </c>
      <c r="D154" s="62" t="s">
        <v>138</v>
      </c>
      <c r="E154" s="238">
        <v>1320</v>
      </c>
      <c r="F154" s="42"/>
      <c r="G154" s="45"/>
      <c r="H154" s="235">
        <v>1320</v>
      </c>
      <c r="I154" s="41"/>
      <c r="J154" s="43"/>
      <c r="K154" s="41"/>
    </row>
    <row r="155" spans="1:11" ht="15" customHeight="1">
      <c r="A155" s="76"/>
      <c r="B155" s="230">
        <v>150101</v>
      </c>
      <c r="C155" s="237" t="s">
        <v>278</v>
      </c>
      <c r="D155" s="62" t="s">
        <v>98</v>
      </c>
      <c r="E155" s="238">
        <v>5500</v>
      </c>
      <c r="F155" s="42"/>
      <c r="G155" s="45"/>
      <c r="H155" s="235">
        <v>5500</v>
      </c>
      <c r="I155" s="41"/>
      <c r="J155" s="43"/>
      <c r="K155" s="41"/>
    </row>
    <row r="156" spans="1:11" ht="30">
      <c r="A156" s="76"/>
      <c r="B156" s="230">
        <v>150101</v>
      </c>
      <c r="C156" s="237" t="s">
        <v>278</v>
      </c>
      <c r="D156" s="62" t="s">
        <v>99</v>
      </c>
      <c r="E156" s="238">
        <v>1320</v>
      </c>
      <c r="F156" s="42"/>
      <c r="G156" s="45"/>
      <c r="H156" s="235">
        <v>1320</v>
      </c>
      <c r="I156" s="41"/>
      <c r="J156" s="43"/>
      <c r="K156" s="41"/>
    </row>
    <row r="157" spans="1:11" ht="60" customHeight="1">
      <c r="A157" s="76"/>
      <c r="B157" s="230">
        <v>180409</v>
      </c>
      <c r="C157" s="254" t="s">
        <v>232</v>
      </c>
      <c r="D157" s="62" t="s">
        <v>186</v>
      </c>
      <c r="E157" s="238">
        <v>1455000</v>
      </c>
      <c r="F157" s="42"/>
      <c r="G157" s="45"/>
      <c r="H157" s="235">
        <v>1455000</v>
      </c>
      <c r="I157" s="41"/>
      <c r="J157" s="43"/>
      <c r="K157" s="41"/>
    </row>
    <row r="158" spans="1:11" ht="64.5" customHeight="1">
      <c r="A158" s="76"/>
      <c r="B158" s="230">
        <v>180409</v>
      </c>
      <c r="C158" s="254" t="s">
        <v>232</v>
      </c>
      <c r="D158" s="62" t="s">
        <v>185</v>
      </c>
      <c r="E158" s="238">
        <v>165000</v>
      </c>
      <c r="F158" s="42"/>
      <c r="G158" s="45"/>
      <c r="H158" s="235">
        <v>165000</v>
      </c>
      <c r="I158" s="41"/>
      <c r="J158" s="43"/>
      <c r="K158" s="41"/>
    </row>
    <row r="159" spans="1:11" ht="64.5" customHeight="1">
      <c r="A159" s="76"/>
      <c r="B159" s="230">
        <v>180409</v>
      </c>
      <c r="C159" s="254" t="s">
        <v>232</v>
      </c>
      <c r="D159" s="62" t="s">
        <v>187</v>
      </c>
      <c r="E159" s="238">
        <v>886842.6</v>
      </c>
      <c r="F159" s="42"/>
      <c r="G159" s="45"/>
      <c r="H159" s="235">
        <v>886842.6</v>
      </c>
      <c r="I159" s="41"/>
      <c r="J159" s="43"/>
      <c r="K159" s="41"/>
    </row>
    <row r="160" spans="1:11" ht="15">
      <c r="A160" s="76"/>
      <c r="B160" s="230">
        <v>150101</v>
      </c>
      <c r="C160" s="237" t="s">
        <v>278</v>
      </c>
      <c r="D160" s="62" t="s">
        <v>148</v>
      </c>
      <c r="E160" s="238">
        <v>128555</v>
      </c>
      <c r="F160" s="42"/>
      <c r="G160" s="45"/>
      <c r="H160" s="235">
        <v>128555</v>
      </c>
      <c r="I160" s="41"/>
      <c r="J160" s="43"/>
      <c r="K160" s="41"/>
    </row>
    <row r="161" spans="1:11" ht="15">
      <c r="A161" s="76"/>
      <c r="B161" s="230">
        <v>150101</v>
      </c>
      <c r="C161" s="237" t="s">
        <v>278</v>
      </c>
      <c r="D161" s="62" t="s">
        <v>215</v>
      </c>
      <c r="E161" s="238">
        <v>50000</v>
      </c>
      <c r="F161" s="42"/>
      <c r="G161" s="45"/>
      <c r="H161" s="235">
        <v>50000</v>
      </c>
      <c r="I161" s="41"/>
      <c r="J161" s="43"/>
      <c r="K161" s="41"/>
    </row>
    <row r="162" spans="1:11" ht="15">
      <c r="A162" s="76"/>
      <c r="B162" s="230">
        <v>150101</v>
      </c>
      <c r="C162" s="237" t="s">
        <v>278</v>
      </c>
      <c r="D162" s="62" t="s">
        <v>208</v>
      </c>
      <c r="E162" s="238">
        <v>100000</v>
      </c>
      <c r="F162" s="42"/>
      <c r="G162" s="45"/>
      <c r="H162" s="235">
        <v>100000</v>
      </c>
      <c r="I162" s="41"/>
      <c r="J162" s="43"/>
      <c r="K162" s="41"/>
    </row>
    <row r="163" spans="1:11" ht="15">
      <c r="A163" s="76"/>
      <c r="B163" s="230">
        <v>150101</v>
      </c>
      <c r="C163" s="237" t="s">
        <v>278</v>
      </c>
      <c r="D163" s="62" t="s">
        <v>209</v>
      </c>
      <c r="E163" s="238">
        <v>13000</v>
      </c>
      <c r="F163" s="42"/>
      <c r="G163" s="45"/>
      <c r="H163" s="235">
        <v>13000</v>
      </c>
      <c r="I163" s="41"/>
      <c r="J163" s="43"/>
      <c r="K163" s="41"/>
    </row>
    <row r="164" spans="1:11" ht="15">
      <c r="A164" s="76"/>
      <c r="B164" s="230">
        <v>150101</v>
      </c>
      <c r="C164" s="237" t="s">
        <v>278</v>
      </c>
      <c r="D164" s="62" t="s">
        <v>188</v>
      </c>
      <c r="E164" s="238">
        <v>49490</v>
      </c>
      <c r="F164" s="42"/>
      <c r="G164" s="45"/>
      <c r="H164" s="235">
        <v>49490</v>
      </c>
      <c r="I164" s="41"/>
      <c r="J164" s="43"/>
      <c r="K164" s="41"/>
    </row>
    <row r="165" spans="1:11" ht="15" customHeight="1">
      <c r="A165" s="76"/>
      <c r="B165" s="230">
        <v>150101</v>
      </c>
      <c r="C165" s="237" t="s">
        <v>278</v>
      </c>
      <c r="D165" s="62" t="s">
        <v>189</v>
      </c>
      <c r="E165" s="238">
        <v>2101.2</v>
      </c>
      <c r="F165" s="42"/>
      <c r="G165" s="45"/>
      <c r="H165" s="235">
        <v>2101.2</v>
      </c>
      <c r="I165" s="41"/>
      <c r="J165" s="43"/>
      <c r="K165" s="41"/>
    </row>
    <row r="166" spans="1:11" ht="15" customHeight="1">
      <c r="A166" s="76"/>
      <c r="B166" s="230">
        <v>150101</v>
      </c>
      <c r="C166" s="237" t="s">
        <v>278</v>
      </c>
      <c r="D166" s="62" t="s">
        <v>190</v>
      </c>
      <c r="E166" s="238">
        <v>2499.6</v>
      </c>
      <c r="F166" s="42"/>
      <c r="G166" s="45"/>
      <c r="H166" s="235">
        <v>2499.6</v>
      </c>
      <c r="I166" s="41"/>
      <c r="J166" s="43"/>
      <c r="K166" s="41"/>
    </row>
    <row r="167" spans="1:11" ht="16.5" customHeight="1">
      <c r="A167" s="76"/>
      <c r="B167" s="230">
        <v>150101</v>
      </c>
      <c r="C167" s="237" t="s">
        <v>278</v>
      </c>
      <c r="D167" s="62" t="s">
        <v>210</v>
      </c>
      <c r="E167" s="238">
        <v>3168</v>
      </c>
      <c r="F167" s="42"/>
      <c r="G167" s="45"/>
      <c r="H167" s="235">
        <v>3168</v>
      </c>
      <c r="I167" s="41"/>
      <c r="J167" s="43"/>
      <c r="K167" s="41"/>
    </row>
    <row r="168" spans="1:11" ht="30">
      <c r="A168" s="76"/>
      <c r="B168" s="230">
        <v>150101</v>
      </c>
      <c r="C168" s="237" t="s">
        <v>278</v>
      </c>
      <c r="D168" s="62" t="s">
        <v>231</v>
      </c>
      <c r="E168" s="238">
        <v>7000</v>
      </c>
      <c r="F168" s="42"/>
      <c r="G168" s="45"/>
      <c r="H168" s="235">
        <v>7000</v>
      </c>
      <c r="I168" s="41"/>
      <c r="J168" s="43"/>
      <c r="K168" s="41"/>
    </row>
    <row r="169" spans="1:11" ht="15">
      <c r="A169" s="76"/>
      <c r="B169" s="230">
        <v>150101</v>
      </c>
      <c r="C169" s="237" t="s">
        <v>278</v>
      </c>
      <c r="D169" s="62" t="s">
        <v>214</v>
      </c>
      <c r="E169" s="238">
        <v>3079.2</v>
      </c>
      <c r="F169" s="42"/>
      <c r="G169" s="45"/>
      <c r="H169" s="235">
        <v>3079.2</v>
      </c>
      <c r="I169" s="41"/>
      <c r="J169" s="43"/>
      <c r="K169" s="41"/>
    </row>
    <row r="170" spans="1:11" ht="18.75" customHeight="1">
      <c r="A170" s="76"/>
      <c r="B170" s="230">
        <v>150101</v>
      </c>
      <c r="C170" s="237" t="s">
        <v>278</v>
      </c>
      <c r="D170" s="62" t="s">
        <v>217</v>
      </c>
      <c r="E170" s="238">
        <v>3396</v>
      </c>
      <c r="F170" s="42"/>
      <c r="G170" s="45"/>
      <c r="H170" s="235">
        <v>3396</v>
      </c>
      <c r="I170" s="41"/>
      <c r="J170" s="43"/>
      <c r="K170" s="41"/>
    </row>
    <row r="171" spans="1:11" ht="15">
      <c r="A171" s="76"/>
      <c r="B171" s="230">
        <v>150101</v>
      </c>
      <c r="C171" s="237" t="s">
        <v>278</v>
      </c>
      <c r="D171" s="62" t="s">
        <v>218</v>
      </c>
      <c r="E171" s="238">
        <v>2242</v>
      </c>
      <c r="F171" s="42"/>
      <c r="G171" s="45"/>
      <c r="H171" s="235">
        <v>2242</v>
      </c>
      <c r="I171" s="41"/>
      <c r="J171" s="43"/>
      <c r="K171" s="41"/>
    </row>
    <row r="172" spans="1:11" ht="15">
      <c r="A172" s="76"/>
      <c r="B172" s="230">
        <v>150101</v>
      </c>
      <c r="C172" s="237" t="s">
        <v>278</v>
      </c>
      <c r="D172" s="62" t="s">
        <v>240</v>
      </c>
      <c r="E172" s="238">
        <v>1006</v>
      </c>
      <c r="F172" s="42"/>
      <c r="G172" s="45"/>
      <c r="H172" s="235">
        <v>1006</v>
      </c>
      <c r="I172" s="41"/>
      <c r="J172" s="43"/>
      <c r="K172" s="41"/>
    </row>
    <row r="173" spans="1:11" ht="30">
      <c r="A173" s="76"/>
      <c r="B173" s="230">
        <v>150101</v>
      </c>
      <c r="C173" s="237" t="s">
        <v>278</v>
      </c>
      <c r="D173" s="62" t="s">
        <v>241</v>
      </c>
      <c r="E173" s="238">
        <v>2314</v>
      </c>
      <c r="F173" s="42"/>
      <c r="G173" s="45"/>
      <c r="H173" s="235">
        <v>2314</v>
      </c>
      <c r="I173" s="41"/>
      <c r="J173" s="43"/>
      <c r="K173" s="41"/>
    </row>
    <row r="174" spans="1:11" ht="15">
      <c r="A174" s="76"/>
      <c r="B174" s="230">
        <v>150101</v>
      </c>
      <c r="C174" s="237" t="s">
        <v>278</v>
      </c>
      <c r="D174" s="62" t="s">
        <v>242</v>
      </c>
      <c r="E174" s="238">
        <v>1794</v>
      </c>
      <c r="F174" s="42"/>
      <c r="G174" s="45"/>
      <c r="H174" s="235">
        <v>1794</v>
      </c>
      <c r="I174" s="41"/>
      <c r="J174" s="43"/>
      <c r="K174" s="41"/>
    </row>
    <row r="175" spans="1:11" ht="17.25" customHeight="1">
      <c r="A175" s="76"/>
      <c r="B175" s="230">
        <v>150101</v>
      </c>
      <c r="C175" s="237" t="s">
        <v>278</v>
      </c>
      <c r="D175" s="62" t="s">
        <v>140</v>
      </c>
      <c r="E175" s="238">
        <v>784.08</v>
      </c>
      <c r="F175" s="42"/>
      <c r="G175" s="45"/>
      <c r="H175" s="235">
        <v>784.08</v>
      </c>
      <c r="I175" s="41"/>
      <c r="J175" s="43"/>
      <c r="K175" s="41"/>
    </row>
    <row r="176" spans="1:11" ht="15">
      <c r="A176" s="76"/>
      <c r="B176" s="230">
        <v>150101</v>
      </c>
      <c r="C176" s="237" t="s">
        <v>278</v>
      </c>
      <c r="D176" s="62" t="s">
        <v>59</v>
      </c>
      <c r="E176" s="238">
        <v>1863.75</v>
      </c>
      <c r="F176" s="42"/>
      <c r="G176" s="45"/>
      <c r="H176" s="235">
        <v>1863.75</v>
      </c>
      <c r="I176" s="41"/>
      <c r="J176" s="43"/>
      <c r="K176" s="41"/>
    </row>
    <row r="177" spans="1:11" ht="15">
      <c r="A177" s="76"/>
      <c r="B177" s="230">
        <v>150101</v>
      </c>
      <c r="C177" s="237" t="s">
        <v>278</v>
      </c>
      <c r="D177" s="62" t="s">
        <v>60</v>
      </c>
      <c r="E177" s="238">
        <v>1863.75</v>
      </c>
      <c r="F177" s="42"/>
      <c r="G177" s="45"/>
      <c r="H177" s="235">
        <v>1863.75</v>
      </c>
      <c r="I177" s="41"/>
      <c r="J177" s="43"/>
      <c r="K177" s="41"/>
    </row>
    <row r="178" spans="1:11" ht="30">
      <c r="A178" s="76"/>
      <c r="B178" s="230">
        <v>150101</v>
      </c>
      <c r="C178" s="237" t="s">
        <v>278</v>
      </c>
      <c r="D178" s="62" t="s">
        <v>62</v>
      </c>
      <c r="E178" s="238">
        <v>745.5</v>
      </c>
      <c r="F178" s="42"/>
      <c r="G178" s="45"/>
      <c r="H178" s="235">
        <v>745.5</v>
      </c>
      <c r="I178" s="41"/>
      <c r="J178" s="43"/>
      <c r="K178" s="41"/>
    </row>
    <row r="179" spans="1:11" ht="15">
      <c r="A179" s="76"/>
      <c r="B179" s="230">
        <v>150101</v>
      </c>
      <c r="C179" s="237" t="s">
        <v>278</v>
      </c>
      <c r="D179" s="62" t="s">
        <v>61</v>
      </c>
      <c r="E179" s="238">
        <v>1863.75</v>
      </c>
      <c r="F179" s="42"/>
      <c r="G179" s="45"/>
      <c r="H179" s="235">
        <v>1863.75</v>
      </c>
      <c r="I179" s="41"/>
      <c r="J179" s="43"/>
      <c r="K179" s="41"/>
    </row>
    <row r="180" spans="1:11" ht="30">
      <c r="A180" s="76"/>
      <c r="B180" s="230">
        <v>150101</v>
      </c>
      <c r="C180" s="237" t="s">
        <v>278</v>
      </c>
      <c r="D180" s="62" t="s">
        <v>63</v>
      </c>
      <c r="E180" s="238">
        <v>745.5</v>
      </c>
      <c r="F180" s="42"/>
      <c r="G180" s="45"/>
      <c r="H180" s="235">
        <v>745.5</v>
      </c>
      <c r="I180" s="41"/>
      <c r="J180" s="43"/>
      <c r="K180" s="41"/>
    </row>
    <row r="181" spans="1:11" ht="15">
      <c r="A181" s="76"/>
      <c r="B181" s="230">
        <v>150101</v>
      </c>
      <c r="C181" s="237" t="s">
        <v>278</v>
      </c>
      <c r="D181" s="62" t="s">
        <v>64</v>
      </c>
      <c r="E181" s="238">
        <v>1863.75</v>
      </c>
      <c r="F181" s="42"/>
      <c r="G181" s="45"/>
      <c r="H181" s="235">
        <v>1863.75</v>
      </c>
      <c r="I181" s="41"/>
      <c r="J181" s="43"/>
      <c r="K181" s="41"/>
    </row>
    <row r="182" spans="1:11" ht="15">
      <c r="A182" s="76"/>
      <c r="B182" s="230">
        <v>150101</v>
      </c>
      <c r="C182" s="237" t="s">
        <v>278</v>
      </c>
      <c r="D182" s="62" t="s">
        <v>495</v>
      </c>
      <c r="E182" s="238">
        <v>2827</v>
      </c>
      <c r="F182" s="42"/>
      <c r="G182" s="45"/>
      <c r="H182" s="235">
        <v>2827</v>
      </c>
      <c r="I182" s="41"/>
      <c r="J182" s="43"/>
      <c r="K182" s="41"/>
    </row>
    <row r="183" spans="1:11" ht="30">
      <c r="A183" s="76"/>
      <c r="B183" s="230">
        <v>150101</v>
      </c>
      <c r="C183" s="237" t="s">
        <v>278</v>
      </c>
      <c r="D183" s="62" t="s">
        <v>65</v>
      </c>
      <c r="E183" s="238">
        <v>852</v>
      </c>
      <c r="F183" s="42"/>
      <c r="G183" s="45"/>
      <c r="H183" s="235">
        <v>852</v>
      </c>
      <c r="I183" s="41"/>
      <c r="J183" s="43"/>
      <c r="K183" s="41"/>
    </row>
    <row r="184" spans="1:11" ht="30">
      <c r="A184" s="76"/>
      <c r="B184" s="230">
        <v>150101</v>
      </c>
      <c r="C184" s="237" t="s">
        <v>278</v>
      </c>
      <c r="D184" s="62" t="s">
        <v>66</v>
      </c>
      <c r="E184" s="238">
        <v>852</v>
      </c>
      <c r="F184" s="42"/>
      <c r="G184" s="45"/>
      <c r="H184" s="235">
        <v>852</v>
      </c>
      <c r="I184" s="41"/>
      <c r="J184" s="43"/>
      <c r="K184" s="41"/>
    </row>
    <row r="185" spans="1:11" ht="15">
      <c r="A185" s="76"/>
      <c r="B185" s="230">
        <v>150101</v>
      </c>
      <c r="C185" s="237" t="s">
        <v>278</v>
      </c>
      <c r="D185" s="62" t="s">
        <v>67</v>
      </c>
      <c r="E185" s="238">
        <v>1704</v>
      </c>
      <c r="F185" s="42"/>
      <c r="G185" s="45"/>
      <c r="H185" s="235">
        <v>1704</v>
      </c>
      <c r="I185" s="41"/>
      <c r="J185" s="43"/>
      <c r="K185" s="41"/>
    </row>
    <row r="186" spans="1:11" ht="15">
      <c r="A186" s="76"/>
      <c r="B186" s="230">
        <v>150101</v>
      </c>
      <c r="C186" s="237" t="s">
        <v>278</v>
      </c>
      <c r="D186" s="62" t="s">
        <v>68</v>
      </c>
      <c r="E186" s="238">
        <v>840</v>
      </c>
      <c r="F186" s="42"/>
      <c r="G186" s="45"/>
      <c r="H186" s="235">
        <v>840</v>
      </c>
      <c r="I186" s="41"/>
      <c r="J186" s="43"/>
      <c r="K186" s="41"/>
    </row>
    <row r="187" spans="1:11" ht="30">
      <c r="A187" s="76"/>
      <c r="B187" s="230">
        <v>150101</v>
      </c>
      <c r="C187" s="237" t="s">
        <v>278</v>
      </c>
      <c r="D187" s="62" t="s">
        <v>69</v>
      </c>
      <c r="E187" s="238">
        <v>316.8</v>
      </c>
      <c r="F187" s="42"/>
      <c r="G187" s="45"/>
      <c r="H187" s="235">
        <v>316.8</v>
      </c>
      <c r="I187" s="41"/>
      <c r="J187" s="43"/>
      <c r="K187" s="41"/>
    </row>
    <row r="188" spans="1:11" ht="30">
      <c r="A188" s="76"/>
      <c r="B188" s="230">
        <v>150101</v>
      </c>
      <c r="C188" s="237" t="s">
        <v>278</v>
      </c>
      <c r="D188" s="62" t="s">
        <v>70</v>
      </c>
      <c r="E188" s="238">
        <v>1450.8</v>
      </c>
      <c r="F188" s="42"/>
      <c r="G188" s="45"/>
      <c r="H188" s="235">
        <v>1450.8</v>
      </c>
      <c r="I188" s="41"/>
      <c r="J188" s="43"/>
      <c r="K188" s="41"/>
    </row>
    <row r="189" spans="1:11" ht="15">
      <c r="A189" s="76"/>
      <c r="B189" s="230">
        <v>150101</v>
      </c>
      <c r="C189" s="237" t="s">
        <v>278</v>
      </c>
      <c r="D189" s="62" t="s">
        <v>71</v>
      </c>
      <c r="E189" s="238">
        <v>852</v>
      </c>
      <c r="F189" s="42"/>
      <c r="G189" s="45"/>
      <c r="H189" s="235">
        <v>852</v>
      </c>
      <c r="I189" s="41"/>
      <c r="J189" s="43"/>
      <c r="K189" s="41"/>
    </row>
    <row r="190" spans="1:11" ht="15">
      <c r="A190" s="76"/>
      <c r="B190" s="230">
        <v>150101</v>
      </c>
      <c r="C190" s="237" t="s">
        <v>278</v>
      </c>
      <c r="D190" s="62" t="s">
        <v>72</v>
      </c>
      <c r="E190" s="238">
        <v>3079.2</v>
      </c>
      <c r="F190" s="42"/>
      <c r="G190" s="45"/>
      <c r="H190" s="235">
        <v>3079.2</v>
      </c>
      <c r="I190" s="41"/>
      <c r="J190" s="43"/>
      <c r="K190" s="41"/>
    </row>
    <row r="191" spans="1:11" ht="30">
      <c r="A191" s="76"/>
      <c r="B191" s="230">
        <v>150101</v>
      </c>
      <c r="C191" s="237" t="s">
        <v>278</v>
      </c>
      <c r="D191" s="62" t="s">
        <v>104</v>
      </c>
      <c r="E191" s="238">
        <v>1006</v>
      </c>
      <c r="F191" s="42"/>
      <c r="G191" s="45"/>
      <c r="H191" s="235">
        <v>1006</v>
      </c>
      <c r="I191" s="41"/>
      <c r="J191" s="43"/>
      <c r="K191" s="41"/>
    </row>
    <row r="192" spans="1:11" ht="15">
      <c r="A192" s="76"/>
      <c r="B192" s="230">
        <v>150101</v>
      </c>
      <c r="C192" s="237" t="s">
        <v>278</v>
      </c>
      <c r="D192" s="62" t="s">
        <v>105</v>
      </c>
      <c r="E192" s="238">
        <v>2242</v>
      </c>
      <c r="F192" s="42"/>
      <c r="G192" s="45"/>
      <c r="H192" s="235">
        <v>2242</v>
      </c>
      <c r="I192" s="41"/>
      <c r="J192" s="43"/>
      <c r="K192" s="41"/>
    </row>
    <row r="193" spans="1:11" ht="15">
      <c r="A193" s="76"/>
      <c r="B193" s="230">
        <v>150101</v>
      </c>
      <c r="C193" s="237" t="s">
        <v>278</v>
      </c>
      <c r="D193" s="62" t="s">
        <v>107</v>
      </c>
      <c r="E193" s="238">
        <v>1794</v>
      </c>
      <c r="F193" s="42"/>
      <c r="G193" s="45"/>
      <c r="H193" s="235">
        <v>1794</v>
      </c>
      <c r="I193" s="41"/>
      <c r="J193" s="43"/>
      <c r="K193" s="41"/>
    </row>
    <row r="194" spans="1:11" ht="30">
      <c r="A194" s="76"/>
      <c r="B194" s="230">
        <v>150101</v>
      </c>
      <c r="C194" s="237" t="s">
        <v>278</v>
      </c>
      <c r="D194" s="62" t="s">
        <v>110</v>
      </c>
      <c r="E194" s="238">
        <v>2314</v>
      </c>
      <c r="F194" s="42"/>
      <c r="G194" s="45"/>
      <c r="H194" s="235">
        <v>2314</v>
      </c>
      <c r="I194" s="41"/>
      <c r="J194" s="43"/>
      <c r="K194" s="41"/>
    </row>
    <row r="195" spans="1:11" ht="15">
      <c r="A195" s="76"/>
      <c r="B195" s="230">
        <v>150101</v>
      </c>
      <c r="C195" s="237" t="s">
        <v>278</v>
      </c>
      <c r="D195" s="62" t="s">
        <v>111</v>
      </c>
      <c r="E195" s="238">
        <v>700</v>
      </c>
      <c r="F195" s="42"/>
      <c r="G195" s="45"/>
      <c r="H195" s="235">
        <v>700</v>
      </c>
      <c r="I195" s="41"/>
      <c r="J195" s="43"/>
      <c r="K195" s="41"/>
    </row>
    <row r="196" spans="1:11" ht="15">
      <c r="A196" s="76"/>
      <c r="B196" s="230">
        <v>150101</v>
      </c>
      <c r="C196" s="237" t="s">
        <v>278</v>
      </c>
      <c r="D196" s="62" t="s">
        <v>40</v>
      </c>
      <c r="E196" s="238">
        <v>1200</v>
      </c>
      <c r="F196" s="42"/>
      <c r="G196" s="45"/>
      <c r="H196" s="235">
        <v>1200</v>
      </c>
      <c r="I196" s="41"/>
      <c r="J196" s="43"/>
      <c r="K196" s="41"/>
    </row>
    <row r="197" spans="1:11" ht="15">
      <c r="A197" s="76"/>
      <c r="B197" s="230">
        <v>150101</v>
      </c>
      <c r="C197" s="237" t="s">
        <v>278</v>
      </c>
      <c r="D197" s="62" t="s">
        <v>461</v>
      </c>
      <c r="E197" s="238">
        <v>54193.2</v>
      </c>
      <c r="F197" s="42"/>
      <c r="G197" s="45"/>
      <c r="H197" s="235">
        <v>54193.2</v>
      </c>
      <c r="I197" s="41"/>
      <c r="J197" s="43"/>
      <c r="K197" s="41"/>
    </row>
    <row r="198" spans="1:11" ht="15">
      <c r="A198" s="76"/>
      <c r="B198" s="230">
        <v>150101</v>
      </c>
      <c r="C198" s="237" t="s">
        <v>278</v>
      </c>
      <c r="D198" s="62" t="s">
        <v>462</v>
      </c>
      <c r="E198" s="238">
        <v>54193.2</v>
      </c>
      <c r="F198" s="42"/>
      <c r="G198" s="45"/>
      <c r="H198" s="235">
        <v>54193.2</v>
      </c>
      <c r="I198" s="41"/>
      <c r="J198" s="43"/>
      <c r="K198" s="41"/>
    </row>
    <row r="199" spans="1:11" ht="15">
      <c r="A199" s="76"/>
      <c r="B199" s="230">
        <v>150101</v>
      </c>
      <c r="C199" s="237" t="s">
        <v>278</v>
      </c>
      <c r="D199" s="62" t="s">
        <v>41</v>
      </c>
      <c r="E199" s="238">
        <v>1200</v>
      </c>
      <c r="F199" s="42"/>
      <c r="G199" s="45"/>
      <c r="H199" s="235">
        <v>1200</v>
      </c>
      <c r="I199" s="41"/>
      <c r="J199" s="43"/>
      <c r="K199" s="41"/>
    </row>
    <row r="200" spans="1:11" ht="15">
      <c r="A200" s="76"/>
      <c r="B200" s="230">
        <v>150101</v>
      </c>
      <c r="C200" s="237" t="s">
        <v>278</v>
      </c>
      <c r="D200" s="62" t="s">
        <v>106</v>
      </c>
      <c r="E200" s="238">
        <v>3396</v>
      </c>
      <c r="F200" s="42"/>
      <c r="G200" s="45"/>
      <c r="H200" s="235">
        <v>3396</v>
      </c>
      <c r="I200" s="41"/>
      <c r="J200" s="43"/>
      <c r="K200" s="41"/>
    </row>
    <row r="201" spans="1:11" ht="15">
      <c r="A201" s="76"/>
      <c r="B201" s="230">
        <v>150101</v>
      </c>
      <c r="C201" s="237" t="s">
        <v>278</v>
      </c>
      <c r="D201" s="62" t="s">
        <v>39</v>
      </c>
      <c r="E201" s="238">
        <v>111680</v>
      </c>
      <c r="F201" s="42"/>
      <c r="G201" s="45"/>
      <c r="H201" s="235">
        <v>111680</v>
      </c>
      <c r="I201" s="41"/>
      <c r="J201" s="43"/>
      <c r="K201" s="41"/>
    </row>
    <row r="202" spans="1:11" ht="15">
      <c r="A202" s="76"/>
      <c r="B202" s="230">
        <v>150101</v>
      </c>
      <c r="C202" s="237" t="s">
        <v>278</v>
      </c>
      <c r="D202" s="62" t="s">
        <v>43</v>
      </c>
      <c r="E202" s="238">
        <v>30000</v>
      </c>
      <c r="F202" s="42"/>
      <c r="G202" s="45"/>
      <c r="H202" s="235">
        <v>30000</v>
      </c>
      <c r="I202" s="41"/>
      <c r="J202" s="43"/>
      <c r="K202" s="41"/>
    </row>
    <row r="203" spans="1:11" ht="15">
      <c r="A203" s="76"/>
      <c r="B203" s="230">
        <v>150101</v>
      </c>
      <c r="C203" s="237" t="s">
        <v>278</v>
      </c>
      <c r="D203" s="62" t="s">
        <v>44</v>
      </c>
      <c r="E203" s="238">
        <v>1200</v>
      </c>
      <c r="F203" s="42"/>
      <c r="G203" s="45"/>
      <c r="H203" s="235">
        <v>1200</v>
      </c>
      <c r="I203" s="41"/>
      <c r="J203" s="43"/>
      <c r="K203" s="41"/>
    </row>
    <row r="204" spans="1:11" ht="15">
      <c r="A204" s="76"/>
      <c r="B204" s="230">
        <v>150101</v>
      </c>
      <c r="C204" s="237" t="s">
        <v>278</v>
      </c>
      <c r="D204" s="62" t="s">
        <v>459</v>
      </c>
      <c r="E204" s="238">
        <v>50000</v>
      </c>
      <c r="F204" s="42"/>
      <c r="G204" s="45"/>
      <c r="H204" s="235">
        <v>50000</v>
      </c>
      <c r="I204" s="41"/>
      <c r="J204" s="43"/>
      <c r="K204" s="41"/>
    </row>
    <row r="205" spans="1:11" ht="15">
      <c r="A205" s="76"/>
      <c r="B205" s="230">
        <v>150101</v>
      </c>
      <c r="C205" s="237" t="s">
        <v>278</v>
      </c>
      <c r="D205" s="62" t="s">
        <v>93</v>
      </c>
      <c r="E205" s="238">
        <v>30000</v>
      </c>
      <c r="F205" s="42"/>
      <c r="G205" s="45"/>
      <c r="H205" s="235">
        <v>30000</v>
      </c>
      <c r="I205" s="41"/>
      <c r="J205" s="43"/>
      <c r="K205" s="41"/>
    </row>
    <row r="206" spans="1:11" ht="15">
      <c r="A206" s="76"/>
      <c r="B206" s="230">
        <v>150101</v>
      </c>
      <c r="C206" s="237" t="s">
        <v>278</v>
      </c>
      <c r="D206" s="62" t="s">
        <v>460</v>
      </c>
      <c r="E206" s="238">
        <v>5000</v>
      </c>
      <c r="F206" s="42"/>
      <c r="G206" s="45"/>
      <c r="H206" s="235">
        <v>5000</v>
      </c>
      <c r="I206" s="41"/>
      <c r="J206" s="43"/>
      <c r="K206" s="41"/>
    </row>
    <row r="207" spans="1:11" ht="30">
      <c r="A207" s="76"/>
      <c r="B207" s="230">
        <v>150101</v>
      </c>
      <c r="C207" s="237" t="s">
        <v>278</v>
      </c>
      <c r="D207" s="62" t="s">
        <v>74</v>
      </c>
      <c r="E207" s="238">
        <v>1491</v>
      </c>
      <c r="F207" s="42"/>
      <c r="G207" s="45"/>
      <c r="H207" s="235">
        <v>1491</v>
      </c>
      <c r="I207" s="41"/>
      <c r="J207" s="43"/>
      <c r="K207" s="41"/>
    </row>
    <row r="208" spans="1:11" ht="19.5" customHeight="1">
      <c r="A208" s="76"/>
      <c r="B208" s="230">
        <v>150101</v>
      </c>
      <c r="C208" s="237" t="s">
        <v>278</v>
      </c>
      <c r="D208" s="62" t="s">
        <v>75</v>
      </c>
      <c r="E208" s="238">
        <v>745.5</v>
      </c>
      <c r="F208" s="42"/>
      <c r="G208" s="45"/>
      <c r="H208" s="235">
        <v>745.5</v>
      </c>
      <c r="I208" s="41"/>
      <c r="J208" s="43"/>
      <c r="K208" s="41"/>
    </row>
    <row r="209" spans="1:11" ht="30">
      <c r="A209" s="76"/>
      <c r="B209" s="230">
        <v>150101</v>
      </c>
      <c r="C209" s="237" t="s">
        <v>278</v>
      </c>
      <c r="D209" s="62" t="s">
        <v>76</v>
      </c>
      <c r="E209" s="238">
        <v>396</v>
      </c>
      <c r="F209" s="42"/>
      <c r="G209" s="45"/>
      <c r="H209" s="235">
        <v>396</v>
      </c>
      <c r="I209" s="41"/>
      <c r="J209" s="43"/>
      <c r="K209" s="41"/>
    </row>
    <row r="210" spans="1:11" ht="30" customHeight="1">
      <c r="A210" s="76"/>
      <c r="B210" s="230">
        <v>150101</v>
      </c>
      <c r="C210" s="237" t="s">
        <v>278</v>
      </c>
      <c r="D210" s="62" t="s">
        <v>77</v>
      </c>
      <c r="E210" s="238">
        <v>396</v>
      </c>
      <c r="F210" s="42"/>
      <c r="G210" s="45"/>
      <c r="H210" s="235">
        <v>396</v>
      </c>
      <c r="I210" s="41"/>
      <c r="J210" s="43"/>
      <c r="K210" s="41"/>
    </row>
    <row r="211" spans="1:11" ht="30">
      <c r="A211" s="76"/>
      <c r="B211" s="230">
        <v>150101</v>
      </c>
      <c r="C211" s="237" t="s">
        <v>278</v>
      </c>
      <c r="D211" s="62" t="s">
        <v>94</v>
      </c>
      <c r="E211" s="238">
        <v>800</v>
      </c>
      <c r="F211" s="42"/>
      <c r="G211" s="45"/>
      <c r="H211" s="235">
        <v>800</v>
      </c>
      <c r="I211" s="41"/>
      <c r="J211" s="43"/>
      <c r="K211" s="41"/>
    </row>
    <row r="212" spans="1:11" ht="30">
      <c r="A212" s="76"/>
      <c r="B212" s="230">
        <v>150101</v>
      </c>
      <c r="C212" s="237" t="s">
        <v>278</v>
      </c>
      <c r="D212" s="62" t="s">
        <v>95</v>
      </c>
      <c r="E212" s="238">
        <v>396</v>
      </c>
      <c r="F212" s="42"/>
      <c r="G212" s="45"/>
      <c r="H212" s="235">
        <v>396</v>
      </c>
      <c r="I212" s="41"/>
      <c r="J212" s="43"/>
      <c r="K212" s="41"/>
    </row>
    <row r="213" spans="1:11" ht="15">
      <c r="A213" s="76"/>
      <c r="B213" s="230">
        <v>150101</v>
      </c>
      <c r="C213" s="237" t="s">
        <v>278</v>
      </c>
      <c r="D213" s="62" t="s">
        <v>78</v>
      </c>
      <c r="E213" s="238">
        <v>900</v>
      </c>
      <c r="F213" s="42"/>
      <c r="G213" s="45"/>
      <c r="H213" s="235">
        <v>900</v>
      </c>
      <c r="I213" s="41"/>
      <c r="J213" s="43"/>
      <c r="K213" s="41"/>
    </row>
    <row r="214" spans="1:11" ht="60">
      <c r="A214" s="76"/>
      <c r="B214" s="230">
        <v>170703</v>
      </c>
      <c r="C214" s="254" t="s">
        <v>235</v>
      </c>
      <c r="D214" s="62" t="s">
        <v>79</v>
      </c>
      <c r="E214" s="238">
        <v>5900</v>
      </c>
      <c r="F214" s="42"/>
      <c r="G214" s="45"/>
      <c r="H214" s="235">
        <v>5900</v>
      </c>
      <c r="I214" s="41"/>
      <c r="J214" s="43"/>
      <c r="K214" s="41"/>
    </row>
    <row r="215" spans="1:11" ht="60">
      <c r="A215" s="76"/>
      <c r="B215" s="230">
        <v>170703</v>
      </c>
      <c r="C215" s="254" t="s">
        <v>235</v>
      </c>
      <c r="D215" s="62" t="s">
        <v>80</v>
      </c>
      <c r="E215" s="238">
        <v>10000</v>
      </c>
      <c r="F215" s="42"/>
      <c r="G215" s="45"/>
      <c r="H215" s="235">
        <v>10000</v>
      </c>
      <c r="I215" s="41"/>
      <c r="J215" s="43"/>
      <c r="K215" s="41"/>
    </row>
    <row r="216" spans="1:11" ht="15">
      <c r="A216" s="76"/>
      <c r="B216" s="230">
        <v>150101</v>
      </c>
      <c r="C216" s="237" t="s">
        <v>278</v>
      </c>
      <c r="D216" s="62" t="s">
        <v>81</v>
      </c>
      <c r="E216" s="238">
        <v>5000</v>
      </c>
      <c r="F216" s="42"/>
      <c r="G216" s="45"/>
      <c r="H216" s="235">
        <v>5000</v>
      </c>
      <c r="I216" s="41"/>
      <c r="J216" s="43"/>
      <c r="K216" s="41"/>
    </row>
    <row r="217" spans="1:11" ht="15">
      <c r="A217" s="76"/>
      <c r="B217" s="230">
        <v>150101</v>
      </c>
      <c r="C217" s="237" t="s">
        <v>278</v>
      </c>
      <c r="D217" s="62" t="s">
        <v>82</v>
      </c>
      <c r="E217" s="238">
        <v>4500</v>
      </c>
      <c r="F217" s="42"/>
      <c r="G217" s="45"/>
      <c r="H217" s="235">
        <v>4500</v>
      </c>
      <c r="I217" s="41"/>
      <c r="J217" s="43"/>
      <c r="K217" s="41"/>
    </row>
    <row r="218" spans="1:11" ht="15">
      <c r="A218" s="76"/>
      <c r="B218" s="230">
        <v>150101</v>
      </c>
      <c r="C218" s="237" t="s">
        <v>278</v>
      </c>
      <c r="D218" s="62" t="s">
        <v>83</v>
      </c>
      <c r="E218" s="238">
        <v>10000</v>
      </c>
      <c r="F218" s="42"/>
      <c r="G218" s="45"/>
      <c r="H218" s="235">
        <v>10000</v>
      </c>
      <c r="I218" s="41"/>
      <c r="J218" s="43"/>
      <c r="K218" s="41"/>
    </row>
    <row r="219" spans="1:11" ht="30">
      <c r="A219" s="76"/>
      <c r="B219" s="230">
        <v>150101</v>
      </c>
      <c r="C219" s="237" t="s">
        <v>278</v>
      </c>
      <c r="D219" s="62" t="s">
        <v>96</v>
      </c>
      <c r="E219" s="238">
        <v>745.5</v>
      </c>
      <c r="F219" s="42"/>
      <c r="G219" s="45"/>
      <c r="H219" s="235">
        <v>745.5</v>
      </c>
      <c r="I219" s="41"/>
      <c r="J219" s="43"/>
      <c r="K219" s="41"/>
    </row>
    <row r="220" spans="1:11" ht="15">
      <c r="A220" s="76"/>
      <c r="B220" s="230">
        <v>150101</v>
      </c>
      <c r="C220" s="237" t="s">
        <v>278</v>
      </c>
      <c r="D220" s="62" t="s">
        <v>84</v>
      </c>
      <c r="E220" s="238">
        <v>785</v>
      </c>
      <c r="F220" s="42"/>
      <c r="G220" s="45"/>
      <c r="H220" s="235">
        <v>785</v>
      </c>
      <c r="I220" s="41"/>
      <c r="J220" s="43"/>
      <c r="K220" s="41"/>
    </row>
    <row r="221" spans="1:11" ht="15">
      <c r="A221" s="76"/>
      <c r="B221" s="230">
        <v>150101</v>
      </c>
      <c r="C221" s="237" t="s">
        <v>278</v>
      </c>
      <c r="D221" s="62" t="s">
        <v>85</v>
      </c>
      <c r="E221" s="238">
        <v>785</v>
      </c>
      <c r="F221" s="42"/>
      <c r="G221" s="45"/>
      <c r="H221" s="235">
        <v>785</v>
      </c>
      <c r="I221" s="41"/>
      <c r="J221" s="43"/>
      <c r="K221" s="41"/>
    </row>
    <row r="222" spans="1:11" ht="15">
      <c r="A222" s="76"/>
      <c r="B222" s="230">
        <v>150101</v>
      </c>
      <c r="C222" s="237" t="s">
        <v>278</v>
      </c>
      <c r="D222" s="62" t="s">
        <v>86</v>
      </c>
      <c r="E222" s="238">
        <v>785</v>
      </c>
      <c r="F222" s="42"/>
      <c r="G222" s="45"/>
      <c r="H222" s="235">
        <v>785</v>
      </c>
      <c r="I222" s="41"/>
      <c r="J222" s="43"/>
      <c r="K222" s="41"/>
    </row>
    <row r="223" spans="1:11" ht="15">
      <c r="A223" s="76"/>
      <c r="B223" s="230">
        <v>150101</v>
      </c>
      <c r="C223" s="237" t="s">
        <v>278</v>
      </c>
      <c r="D223" s="62" t="s">
        <v>87</v>
      </c>
      <c r="E223" s="238">
        <v>785</v>
      </c>
      <c r="F223" s="42"/>
      <c r="G223" s="45"/>
      <c r="H223" s="235">
        <v>785</v>
      </c>
      <c r="I223" s="41"/>
      <c r="J223" s="43"/>
      <c r="K223" s="41"/>
    </row>
    <row r="224" spans="1:11" ht="15">
      <c r="A224" s="76"/>
      <c r="B224" s="230">
        <v>150101</v>
      </c>
      <c r="C224" s="237" t="s">
        <v>278</v>
      </c>
      <c r="D224" s="62" t="s">
        <v>89</v>
      </c>
      <c r="E224" s="238">
        <v>5609</v>
      </c>
      <c r="F224" s="42"/>
      <c r="G224" s="45"/>
      <c r="H224" s="235">
        <v>5609</v>
      </c>
      <c r="I224" s="41"/>
      <c r="J224" s="43"/>
      <c r="K224" s="41"/>
    </row>
    <row r="225" spans="1:11" ht="15">
      <c r="A225" s="76"/>
      <c r="B225" s="230">
        <v>150101</v>
      </c>
      <c r="C225" s="237" t="s">
        <v>278</v>
      </c>
      <c r="D225" s="62" t="s">
        <v>90</v>
      </c>
      <c r="E225" s="238">
        <v>6685</v>
      </c>
      <c r="F225" s="42"/>
      <c r="G225" s="45"/>
      <c r="H225" s="235">
        <v>6685</v>
      </c>
      <c r="I225" s="41"/>
      <c r="J225" s="43"/>
      <c r="K225" s="41"/>
    </row>
    <row r="226" spans="1:11" ht="15">
      <c r="A226" s="76"/>
      <c r="B226" s="230">
        <v>150101</v>
      </c>
      <c r="C226" s="237" t="s">
        <v>278</v>
      </c>
      <c r="D226" s="62" t="s">
        <v>91</v>
      </c>
      <c r="E226" s="238">
        <v>3995</v>
      </c>
      <c r="F226" s="42"/>
      <c r="G226" s="45"/>
      <c r="H226" s="235">
        <v>3995</v>
      </c>
      <c r="I226" s="41"/>
      <c r="J226" s="43"/>
      <c r="K226" s="41"/>
    </row>
    <row r="227" spans="1:11" ht="15">
      <c r="A227" s="76"/>
      <c r="B227" s="230">
        <v>150101</v>
      </c>
      <c r="C227" s="237" t="s">
        <v>278</v>
      </c>
      <c r="D227" s="62" t="s">
        <v>92</v>
      </c>
      <c r="E227" s="238">
        <v>10000</v>
      </c>
      <c r="F227" s="42"/>
      <c r="G227" s="45"/>
      <c r="H227" s="235">
        <v>10000</v>
      </c>
      <c r="I227" s="41"/>
      <c r="J227" s="43"/>
      <c r="K227" s="41"/>
    </row>
    <row r="228" spans="1:11" ht="30">
      <c r="A228" s="76"/>
      <c r="B228" s="230">
        <v>150101</v>
      </c>
      <c r="C228" s="237" t="s">
        <v>278</v>
      </c>
      <c r="D228" s="62" t="s">
        <v>88</v>
      </c>
      <c r="E228" s="238">
        <v>785</v>
      </c>
      <c r="F228" s="42"/>
      <c r="G228" s="45"/>
      <c r="H228" s="235">
        <v>785</v>
      </c>
      <c r="I228" s="41"/>
      <c r="J228" s="43"/>
      <c r="K228" s="41"/>
    </row>
    <row r="229" spans="1:11" ht="45">
      <c r="A229" s="76"/>
      <c r="B229" s="230">
        <v>150101</v>
      </c>
      <c r="C229" s="237" t="s">
        <v>278</v>
      </c>
      <c r="D229" s="62" t="s">
        <v>97</v>
      </c>
      <c r="E229" s="238">
        <v>1118.25</v>
      </c>
      <c r="F229" s="42"/>
      <c r="G229" s="45"/>
      <c r="H229" s="235">
        <v>1118.25</v>
      </c>
      <c r="I229" s="41"/>
      <c r="J229" s="43"/>
      <c r="K229" s="41"/>
    </row>
    <row r="230" spans="1:11" ht="15">
      <c r="A230" s="76"/>
      <c r="B230" s="230">
        <v>150101</v>
      </c>
      <c r="C230" s="237" t="s">
        <v>278</v>
      </c>
      <c r="D230" s="62" t="s">
        <v>36</v>
      </c>
      <c r="E230" s="238">
        <v>150000</v>
      </c>
      <c r="F230" s="43"/>
      <c r="G230" s="45"/>
      <c r="H230" s="235">
        <v>150000</v>
      </c>
      <c r="I230" s="41"/>
      <c r="J230" s="43"/>
      <c r="K230" s="41"/>
    </row>
    <row r="231" spans="1:11" ht="15">
      <c r="A231" s="76"/>
      <c r="B231" s="264" t="s">
        <v>252</v>
      </c>
      <c r="C231" s="87" t="s">
        <v>274</v>
      </c>
      <c r="D231" s="265" t="s">
        <v>336</v>
      </c>
      <c r="E231" s="266"/>
      <c r="F231" s="243"/>
      <c r="G231" s="243"/>
      <c r="H231" s="266">
        <v>15000</v>
      </c>
      <c r="I231" s="41"/>
      <c r="J231" s="43"/>
      <c r="K231" s="41"/>
    </row>
    <row r="232" spans="1:11" ht="15">
      <c r="A232" s="76"/>
      <c r="B232" s="230">
        <v>150101</v>
      </c>
      <c r="C232" s="237" t="s">
        <v>278</v>
      </c>
      <c r="D232" s="62" t="s">
        <v>37</v>
      </c>
      <c r="E232" s="238">
        <v>213994</v>
      </c>
      <c r="F232" s="43"/>
      <c r="G232" s="45"/>
      <c r="H232" s="235">
        <v>213994</v>
      </c>
      <c r="I232" s="41"/>
      <c r="J232" s="43"/>
      <c r="K232" s="41"/>
    </row>
    <row r="233" spans="1:11" ht="15">
      <c r="A233" s="76"/>
      <c r="B233" s="230"/>
      <c r="C233" s="237"/>
      <c r="D233" s="62"/>
      <c r="E233" s="238"/>
      <c r="F233" s="42"/>
      <c r="G233" s="45"/>
      <c r="H233" s="235"/>
      <c r="I233" s="41"/>
      <c r="J233" s="43"/>
      <c r="K233" s="41"/>
    </row>
    <row r="234" spans="1:11" ht="15">
      <c r="A234" s="76" t="s">
        <v>315</v>
      </c>
      <c r="B234" s="44"/>
      <c r="C234" s="44"/>
      <c r="D234" s="21" t="s">
        <v>266</v>
      </c>
      <c r="E234" s="49">
        <f>SUM(E12:E233)</f>
        <v>9773201.959999997</v>
      </c>
      <c r="F234" s="49" t="s">
        <v>354</v>
      </c>
      <c r="G234" s="49">
        <f>SUM(G12:G206)</f>
        <v>0</v>
      </c>
      <c r="H234" s="49">
        <f>SUM(H12:H233)</f>
        <v>9838201.959999997</v>
      </c>
      <c r="I234" s="41"/>
      <c r="J234" s="43"/>
      <c r="K234" s="41">
        <f>SUM(A234:J234)</f>
        <v>19611403.919999994</v>
      </c>
    </row>
    <row r="235" spans="1:11" ht="15">
      <c r="A235" s="76" t="s">
        <v>315</v>
      </c>
      <c r="E235" s="51"/>
      <c r="F235" s="52"/>
      <c r="G235" s="52"/>
      <c r="H235" s="53"/>
      <c r="I235" s="41"/>
      <c r="J235" s="43"/>
      <c r="K235" s="41">
        <f>SUM(A235:J235)</f>
        <v>0</v>
      </c>
    </row>
    <row r="236" spans="1:11" ht="6.75" customHeight="1">
      <c r="A236" s="76" t="s">
        <v>315</v>
      </c>
      <c r="I236" s="41"/>
      <c r="J236" s="43"/>
      <c r="K236" s="41">
        <f>SUM(A236:J236)</f>
        <v>0</v>
      </c>
    </row>
    <row r="237" spans="1:11" ht="15" hidden="1">
      <c r="A237" s="76"/>
      <c r="C237" s="247"/>
      <c r="I237" s="41"/>
      <c r="J237" s="43"/>
      <c r="K237" s="41"/>
    </row>
    <row r="238" spans="1:11" ht="28.5" customHeight="1" hidden="1">
      <c r="A238" s="76"/>
      <c r="I238" s="41"/>
      <c r="J238" s="43"/>
      <c r="K238" s="41"/>
    </row>
    <row r="239" spans="1:11" ht="15" hidden="1">
      <c r="A239" s="76"/>
      <c r="B239" s="23"/>
      <c r="E239" s="23"/>
      <c r="F239" s="23" t="s">
        <v>389</v>
      </c>
      <c r="I239" s="70"/>
      <c r="J239" s="43"/>
      <c r="K239" s="41"/>
    </row>
    <row r="240" spans="1:11" ht="15" hidden="1">
      <c r="A240" s="76" t="s">
        <v>315</v>
      </c>
      <c r="B240" s="23"/>
      <c r="E240" s="248"/>
      <c r="F240" s="248" t="s">
        <v>418</v>
      </c>
      <c r="I240" s="248"/>
      <c r="J240" s="43"/>
      <c r="K240" s="41">
        <f>SUM(A240:J240)</f>
        <v>0</v>
      </c>
    </row>
    <row r="241" spans="1:11" ht="15" hidden="1">
      <c r="A241" s="77">
        <v>27524</v>
      </c>
      <c r="B241" s="23"/>
      <c r="E241" s="248"/>
      <c r="F241" s="248" t="s">
        <v>419</v>
      </c>
      <c r="I241" s="248"/>
      <c r="J241" s="43"/>
      <c r="K241" s="41">
        <f>SUM(A241:J241)</f>
        <v>27524</v>
      </c>
    </row>
    <row r="242" spans="1:11" ht="15" hidden="1">
      <c r="A242" s="46"/>
      <c r="B242" s="296" t="s">
        <v>306</v>
      </c>
      <c r="C242" s="297"/>
      <c r="D242" s="297"/>
      <c r="E242" s="297"/>
      <c r="F242" s="297"/>
      <c r="G242" s="297"/>
      <c r="H242" s="297"/>
      <c r="I242" s="298"/>
      <c r="J242" s="43"/>
      <c r="K242" s="41">
        <f>SUM(A242:J242)</f>
        <v>0</v>
      </c>
    </row>
    <row r="243" spans="1:11" ht="15" hidden="1">
      <c r="A243" s="46"/>
      <c r="B243" s="296" t="s">
        <v>420</v>
      </c>
      <c r="C243" s="297"/>
      <c r="D243" s="297"/>
      <c r="E243" s="297"/>
      <c r="F243" s="297"/>
      <c r="G243" s="297"/>
      <c r="H243" s="297"/>
      <c r="I243" s="298"/>
      <c r="J243" s="43"/>
      <c r="K243" s="41"/>
    </row>
    <row r="244" spans="1:11" ht="14.25" customHeight="1" hidden="1">
      <c r="A244" s="46"/>
      <c r="B244" s="296" t="s">
        <v>307</v>
      </c>
      <c r="C244" s="297"/>
      <c r="D244" s="297"/>
      <c r="E244" s="297"/>
      <c r="F244" s="297"/>
      <c r="G244" s="297"/>
      <c r="H244" s="297"/>
      <c r="I244" s="298"/>
      <c r="J244" s="43"/>
      <c r="K244" s="41">
        <f>SUM(A244:J244)</f>
        <v>0</v>
      </c>
    </row>
    <row r="245" spans="1:11" ht="14.25" customHeight="1" hidden="1">
      <c r="A245" s="46"/>
      <c r="B245" s="23"/>
      <c r="J245" s="43"/>
      <c r="K245" s="41"/>
    </row>
    <row r="246" spans="1:11" ht="14.25" customHeight="1" hidden="1">
      <c r="A246" s="46"/>
      <c r="B246" s="39" t="s">
        <v>308</v>
      </c>
      <c r="C246" s="39" t="s">
        <v>392</v>
      </c>
      <c r="D246" s="39" t="s">
        <v>365</v>
      </c>
      <c r="E246" s="41" t="s">
        <v>324</v>
      </c>
      <c r="F246" s="39" t="s">
        <v>345</v>
      </c>
      <c r="G246" s="39" t="s">
        <v>325</v>
      </c>
      <c r="H246" s="42" t="s">
        <v>366</v>
      </c>
      <c r="I246" s="39" t="s">
        <v>341</v>
      </c>
      <c r="J246" s="43"/>
      <c r="K246" s="41"/>
    </row>
    <row r="247" spans="1:11" ht="14.25" customHeight="1" hidden="1">
      <c r="A247" s="46"/>
      <c r="B247" s="39"/>
      <c r="C247" s="39" t="s">
        <v>393</v>
      </c>
      <c r="D247" s="39"/>
      <c r="E247" s="41"/>
      <c r="F247" s="39"/>
      <c r="G247" s="39"/>
      <c r="H247" s="42"/>
      <c r="I247" s="39"/>
      <c r="J247" s="43"/>
      <c r="K247" s="41"/>
    </row>
    <row r="248" spans="1:11" ht="14.25" customHeight="1" hidden="1">
      <c r="A248" s="46"/>
      <c r="B248" s="242"/>
      <c r="C248" s="240" t="s">
        <v>315</v>
      </c>
      <c r="D248" s="242"/>
      <c r="E248" s="48"/>
      <c r="F248" s="242"/>
      <c r="G248" s="242"/>
      <c r="H248" s="243">
        <f>SUM(H249:H308,)</f>
        <v>3826773.7799999993</v>
      </c>
      <c r="I248" s="242"/>
      <c r="J248" s="43"/>
      <c r="K248" s="41"/>
    </row>
    <row r="249" spans="1:11" ht="14.25" customHeight="1" hidden="1">
      <c r="A249" s="46"/>
      <c r="B249" s="249" t="s">
        <v>315</v>
      </c>
      <c r="C249" s="92">
        <v>150101</v>
      </c>
      <c r="D249" s="88" t="s">
        <v>394</v>
      </c>
      <c r="E249" s="89"/>
      <c r="F249" s="90"/>
      <c r="G249" s="89"/>
      <c r="H249" s="89">
        <v>297972</v>
      </c>
      <c r="I249" s="94"/>
      <c r="J249" s="43"/>
      <c r="K249" s="41"/>
    </row>
    <row r="250" spans="1:11" ht="15" hidden="1">
      <c r="A250" s="46"/>
      <c r="B250" s="249" t="s">
        <v>315</v>
      </c>
      <c r="C250" s="92">
        <v>150101</v>
      </c>
      <c r="D250" s="91" t="s">
        <v>395</v>
      </c>
      <c r="E250" s="89"/>
      <c r="F250" s="90"/>
      <c r="G250" s="89"/>
      <c r="H250" s="89">
        <v>295128</v>
      </c>
      <c r="I250" s="94"/>
      <c r="J250" s="43"/>
      <c r="K250" s="41">
        <f>SUM(A250:J250)</f>
        <v>445229</v>
      </c>
    </row>
    <row r="251" spans="1:11" ht="15" hidden="1">
      <c r="A251" s="46"/>
      <c r="B251" s="249" t="s">
        <v>315</v>
      </c>
      <c r="C251" s="92">
        <v>150101</v>
      </c>
      <c r="D251" s="91" t="s">
        <v>396</v>
      </c>
      <c r="E251" s="89"/>
      <c r="F251" s="90"/>
      <c r="G251" s="89"/>
      <c r="H251" s="89">
        <v>300000</v>
      </c>
      <c r="I251" s="94"/>
      <c r="J251" s="43"/>
      <c r="K251" s="41">
        <f>SUM(A251:J251)</f>
        <v>450101</v>
      </c>
    </row>
    <row r="252" spans="1:11" ht="15" hidden="1">
      <c r="A252" s="46"/>
      <c r="B252" s="249" t="s">
        <v>315</v>
      </c>
      <c r="C252" s="92">
        <v>150101</v>
      </c>
      <c r="D252" s="91" t="s">
        <v>397</v>
      </c>
      <c r="E252" s="89"/>
      <c r="F252" s="90"/>
      <c r="G252" s="89"/>
      <c r="H252" s="89">
        <v>200000</v>
      </c>
      <c r="I252" s="94"/>
      <c r="J252" s="43"/>
      <c r="K252" s="41"/>
    </row>
    <row r="253" spans="1:11" ht="15" hidden="1">
      <c r="A253" s="46"/>
      <c r="B253" s="249" t="s">
        <v>315</v>
      </c>
      <c r="C253" s="92">
        <v>150101</v>
      </c>
      <c r="D253" s="91" t="s">
        <v>398</v>
      </c>
      <c r="E253" s="89"/>
      <c r="F253" s="90"/>
      <c r="G253" s="89"/>
      <c r="H253" s="89">
        <v>120000</v>
      </c>
      <c r="I253" s="94"/>
      <c r="J253" s="43"/>
      <c r="K253" s="41">
        <f>SUM(A253:J253)</f>
        <v>270101</v>
      </c>
    </row>
    <row r="254" spans="1:11" ht="15" hidden="1">
      <c r="A254" s="46"/>
      <c r="B254" s="249" t="s">
        <v>315</v>
      </c>
      <c r="C254" s="92">
        <v>150101</v>
      </c>
      <c r="D254" s="91" t="s">
        <v>367</v>
      </c>
      <c r="E254" s="89"/>
      <c r="F254" s="90"/>
      <c r="G254" s="89"/>
      <c r="H254" s="89">
        <v>50000</v>
      </c>
      <c r="I254" s="94"/>
      <c r="J254" s="43"/>
      <c r="K254" s="41"/>
    </row>
    <row r="255" spans="1:11" ht="15" hidden="1">
      <c r="A255" s="46"/>
      <c r="B255" s="249" t="s">
        <v>315</v>
      </c>
      <c r="C255" s="92">
        <v>150101</v>
      </c>
      <c r="D255" s="91" t="s">
        <v>399</v>
      </c>
      <c r="E255" s="89"/>
      <c r="F255" s="90"/>
      <c r="G255" s="89"/>
      <c r="H255" s="89">
        <v>500000</v>
      </c>
      <c r="I255" s="94"/>
      <c r="J255" s="43"/>
      <c r="K255" s="41"/>
    </row>
    <row r="256" spans="1:11" ht="15" hidden="1">
      <c r="A256" s="46"/>
      <c r="B256" s="249" t="s">
        <v>315</v>
      </c>
      <c r="C256" s="92">
        <v>150101</v>
      </c>
      <c r="D256" s="91" t="s">
        <v>400</v>
      </c>
      <c r="E256" s="89"/>
      <c r="F256" s="94"/>
      <c r="G256" s="94"/>
      <c r="H256" s="89">
        <v>150000</v>
      </c>
      <c r="I256" s="94"/>
      <c r="J256" s="43"/>
      <c r="K256" s="41"/>
    </row>
    <row r="257" spans="1:11" ht="15" hidden="1">
      <c r="A257" s="46"/>
      <c r="B257" s="249" t="s">
        <v>315</v>
      </c>
      <c r="C257" s="92">
        <v>150101</v>
      </c>
      <c r="D257" s="91" t="s">
        <v>401</v>
      </c>
      <c r="E257" s="89"/>
      <c r="F257" s="94"/>
      <c r="G257" s="94"/>
      <c r="H257" s="89">
        <v>150000</v>
      </c>
      <c r="I257" s="94"/>
      <c r="J257" s="43"/>
      <c r="K257" s="41"/>
    </row>
    <row r="258" spans="1:11" ht="15" hidden="1">
      <c r="A258" s="46"/>
      <c r="B258" s="249" t="s">
        <v>315</v>
      </c>
      <c r="C258" s="92">
        <v>150101</v>
      </c>
      <c r="D258" s="91" t="s">
        <v>402</v>
      </c>
      <c r="E258" s="89"/>
      <c r="F258" s="94"/>
      <c r="G258" s="94"/>
      <c r="H258" s="89">
        <v>100000</v>
      </c>
      <c r="I258" s="94"/>
      <c r="J258" s="43"/>
      <c r="K258" s="41"/>
    </row>
    <row r="259" spans="1:11" ht="15" hidden="1">
      <c r="A259" s="46"/>
      <c r="B259" s="249" t="s">
        <v>315</v>
      </c>
      <c r="C259" s="92">
        <v>150101</v>
      </c>
      <c r="D259" s="91" t="s">
        <v>403</v>
      </c>
      <c r="E259" s="89"/>
      <c r="F259" s="94"/>
      <c r="G259" s="94"/>
      <c r="H259" s="89">
        <v>20000</v>
      </c>
      <c r="I259" s="94"/>
      <c r="J259" s="43"/>
      <c r="K259" s="41"/>
    </row>
    <row r="260" spans="1:11" ht="15" hidden="1">
      <c r="A260" s="46"/>
      <c r="B260" s="249" t="s">
        <v>315</v>
      </c>
      <c r="C260" s="92">
        <v>150101</v>
      </c>
      <c r="D260" s="91" t="s">
        <v>369</v>
      </c>
      <c r="E260" s="89"/>
      <c r="F260" s="94"/>
      <c r="G260" s="94"/>
      <c r="H260" s="89">
        <v>50000</v>
      </c>
      <c r="I260" s="94"/>
      <c r="J260" s="43"/>
      <c r="K260" s="41"/>
    </row>
    <row r="261" spans="1:11" ht="15" hidden="1">
      <c r="A261" s="46"/>
      <c r="B261" s="249" t="s">
        <v>315</v>
      </c>
      <c r="C261" s="92">
        <v>150101</v>
      </c>
      <c r="D261" s="91" t="s">
        <v>404</v>
      </c>
      <c r="E261" s="94"/>
      <c r="F261" s="94"/>
      <c r="G261" s="94"/>
      <c r="H261" s="89">
        <v>95000</v>
      </c>
      <c r="I261" s="94"/>
      <c r="J261" s="43"/>
      <c r="K261" s="41"/>
    </row>
    <row r="262" spans="1:11" ht="15.75" customHeight="1" hidden="1">
      <c r="A262" s="46"/>
      <c r="B262" s="249" t="s">
        <v>315</v>
      </c>
      <c r="C262" s="92">
        <v>150101</v>
      </c>
      <c r="D262" s="91" t="s">
        <v>405</v>
      </c>
      <c r="E262" s="94"/>
      <c r="F262" s="94"/>
      <c r="G262" s="94"/>
      <c r="H262" s="89">
        <v>200000</v>
      </c>
      <c r="I262" s="94"/>
      <c r="J262" s="43"/>
      <c r="K262" s="41">
        <f>SUM(A262:J262)</f>
        <v>350101</v>
      </c>
    </row>
    <row r="263" spans="1:11" ht="15.75" customHeight="1" hidden="1">
      <c r="A263" s="46"/>
      <c r="B263" s="249" t="s">
        <v>315</v>
      </c>
      <c r="C263" s="92">
        <v>180409</v>
      </c>
      <c r="D263" s="91" t="s">
        <v>406</v>
      </c>
      <c r="E263" s="94"/>
      <c r="F263" s="94"/>
      <c r="G263" s="94"/>
      <c r="H263" s="89">
        <v>100000</v>
      </c>
      <c r="I263" s="94"/>
      <c r="J263" s="43"/>
      <c r="K263" s="41"/>
    </row>
    <row r="264" spans="1:11" ht="24.75" customHeight="1" hidden="1">
      <c r="A264" s="46"/>
      <c r="B264" s="249" t="s">
        <v>315</v>
      </c>
      <c r="C264" s="92">
        <v>150101</v>
      </c>
      <c r="D264" s="91" t="s">
        <v>407</v>
      </c>
      <c r="E264" s="94"/>
      <c r="F264" s="94"/>
      <c r="G264" s="94"/>
      <c r="H264" s="89">
        <v>50000</v>
      </c>
      <c r="I264" s="94"/>
      <c r="J264" s="43"/>
      <c r="K264" s="41">
        <f aca="true" t="shared" si="1" ref="K264:K284">SUM(A264:J264)</f>
        <v>200101</v>
      </c>
    </row>
    <row r="265" spans="1:11" ht="15.75" customHeight="1" hidden="1">
      <c r="A265" s="46"/>
      <c r="B265" s="249" t="s">
        <v>315</v>
      </c>
      <c r="C265" s="92">
        <v>150101</v>
      </c>
      <c r="D265" s="23" t="s">
        <v>421</v>
      </c>
      <c r="E265" s="94"/>
      <c r="F265" s="94"/>
      <c r="G265" s="94"/>
      <c r="H265" s="89">
        <v>100000</v>
      </c>
      <c r="I265" s="94"/>
      <c r="J265" s="43"/>
      <c r="K265" s="41">
        <f t="shared" si="1"/>
        <v>250101</v>
      </c>
    </row>
    <row r="266" spans="1:11" ht="120" customHeight="1" hidden="1">
      <c r="A266" s="46"/>
      <c r="B266" s="249" t="s">
        <v>315</v>
      </c>
      <c r="C266" s="92">
        <v>150101</v>
      </c>
      <c r="D266" s="91" t="s">
        <v>422</v>
      </c>
      <c r="E266" s="94"/>
      <c r="F266" s="94"/>
      <c r="G266" s="94"/>
      <c r="H266" s="89"/>
      <c r="I266" s="94"/>
      <c r="J266" s="43"/>
      <c r="K266" s="41">
        <f t="shared" si="1"/>
        <v>150101</v>
      </c>
    </row>
    <row r="267" spans="1:11" ht="45" customHeight="1" hidden="1">
      <c r="A267" s="46"/>
      <c r="B267" s="249" t="s">
        <v>315</v>
      </c>
      <c r="C267" s="92">
        <v>150101</v>
      </c>
      <c r="D267" s="91" t="s">
        <v>423</v>
      </c>
      <c r="E267" s="94"/>
      <c r="F267" s="94"/>
      <c r="G267" s="94"/>
      <c r="H267" s="89">
        <v>30000</v>
      </c>
      <c r="I267" s="94"/>
      <c r="J267" s="43"/>
      <c r="K267" s="41">
        <f t="shared" si="1"/>
        <v>180101</v>
      </c>
    </row>
    <row r="268" spans="1:11" ht="75" customHeight="1" hidden="1">
      <c r="A268" s="46"/>
      <c r="B268" s="249" t="s">
        <v>315</v>
      </c>
      <c r="C268" s="92">
        <v>150101</v>
      </c>
      <c r="D268" s="91" t="s">
        <v>424</v>
      </c>
      <c r="E268" s="94"/>
      <c r="F268" s="94"/>
      <c r="G268" s="94"/>
      <c r="H268" s="89">
        <v>7096.8</v>
      </c>
      <c r="I268" s="94"/>
      <c r="J268" s="43"/>
      <c r="K268" s="41">
        <f t="shared" si="1"/>
        <v>157197.8</v>
      </c>
    </row>
    <row r="269" spans="1:11" ht="75" customHeight="1" hidden="1">
      <c r="A269" s="46"/>
      <c r="B269" s="249" t="s">
        <v>315</v>
      </c>
      <c r="C269" s="92">
        <v>150101</v>
      </c>
      <c r="D269" s="91" t="s">
        <v>425</v>
      </c>
      <c r="E269" s="94"/>
      <c r="F269" s="94"/>
      <c r="G269" s="94"/>
      <c r="H269" s="89">
        <v>7096.8</v>
      </c>
      <c r="I269" s="94"/>
      <c r="J269" s="43"/>
      <c r="K269" s="41">
        <f t="shared" si="1"/>
        <v>157197.8</v>
      </c>
    </row>
    <row r="270" spans="1:11" ht="105" customHeight="1" hidden="1">
      <c r="A270" s="46"/>
      <c r="B270" s="249" t="s">
        <v>315</v>
      </c>
      <c r="C270" s="92">
        <v>150101</v>
      </c>
      <c r="D270" s="91" t="s">
        <v>426</v>
      </c>
      <c r="E270" s="94"/>
      <c r="F270" s="94"/>
      <c r="G270" s="94"/>
      <c r="H270" s="89">
        <v>7096.8</v>
      </c>
      <c r="I270" s="94"/>
      <c r="J270" s="43"/>
      <c r="K270" s="41">
        <f t="shared" si="1"/>
        <v>157197.8</v>
      </c>
    </row>
    <row r="271" spans="1:11" ht="75" customHeight="1" hidden="1">
      <c r="A271" s="46"/>
      <c r="B271" s="249" t="s">
        <v>315</v>
      </c>
      <c r="C271" s="92">
        <v>150101</v>
      </c>
      <c r="D271" s="91" t="s">
        <v>411</v>
      </c>
      <c r="E271" s="94"/>
      <c r="F271" s="94"/>
      <c r="G271" s="94"/>
      <c r="H271" s="89"/>
      <c r="I271" s="94"/>
      <c r="J271" s="43"/>
      <c r="K271" s="41">
        <f t="shared" si="1"/>
        <v>150101</v>
      </c>
    </row>
    <row r="272" spans="1:11" ht="75" customHeight="1" hidden="1">
      <c r="A272" s="46"/>
      <c r="B272" s="249" t="s">
        <v>315</v>
      </c>
      <c r="C272" s="92">
        <v>150101</v>
      </c>
      <c r="D272" s="91" t="s">
        <v>412</v>
      </c>
      <c r="E272" s="94"/>
      <c r="F272" s="94"/>
      <c r="G272" s="94"/>
      <c r="H272" s="89"/>
      <c r="I272" s="96"/>
      <c r="J272" s="43"/>
      <c r="K272" s="41">
        <f t="shared" si="1"/>
        <v>150101</v>
      </c>
    </row>
    <row r="273" spans="1:11" ht="45" customHeight="1" hidden="1">
      <c r="A273" s="46"/>
      <c r="B273" s="249" t="s">
        <v>315</v>
      </c>
      <c r="C273" s="92">
        <v>150101</v>
      </c>
      <c r="D273" s="91" t="s">
        <v>413</v>
      </c>
      <c r="E273" s="94"/>
      <c r="F273" s="94"/>
      <c r="G273" s="94"/>
      <c r="H273" s="89"/>
      <c r="I273" s="94"/>
      <c r="J273" s="43"/>
      <c r="K273" s="41">
        <f t="shared" si="1"/>
        <v>150101</v>
      </c>
    </row>
    <row r="274" spans="1:11" ht="60" customHeight="1" hidden="1">
      <c r="A274" s="46"/>
      <c r="B274" s="249" t="s">
        <v>315</v>
      </c>
      <c r="C274" s="92">
        <v>150101</v>
      </c>
      <c r="D274" s="91" t="s">
        <v>414</v>
      </c>
      <c r="E274" s="94"/>
      <c r="F274" s="94"/>
      <c r="G274" s="94"/>
      <c r="H274" s="89"/>
      <c r="I274" s="94"/>
      <c r="J274" s="43"/>
      <c r="K274" s="41">
        <f t="shared" si="1"/>
        <v>150101</v>
      </c>
    </row>
    <row r="275" spans="1:11" s="64" customFormat="1" ht="75" customHeight="1" hidden="1">
      <c r="A275" s="61"/>
      <c r="B275" s="249"/>
      <c r="C275" s="92">
        <v>150101</v>
      </c>
      <c r="D275" s="91" t="s">
        <v>427</v>
      </c>
      <c r="E275" s="94"/>
      <c r="F275" s="94"/>
      <c r="G275" s="94"/>
      <c r="H275" s="89">
        <v>60000</v>
      </c>
      <c r="I275" s="94"/>
      <c r="J275" s="43"/>
      <c r="K275" s="63">
        <f t="shared" si="1"/>
        <v>210101</v>
      </c>
    </row>
    <row r="276" spans="1:11" s="64" customFormat="1" ht="135" customHeight="1" hidden="1">
      <c r="A276" s="61"/>
      <c r="B276" s="249"/>
      <c r="C276" s="92">
        <v>150101</v>
      </c>
      <c r="D276" s="91" t="s">
        <v>428</v>
      </c>
      <c r="E276" s="94"/>
      <c r="F276" s="94"/>
      <c r="G276" s="94"/>
      <c r="H276" s="89">
        <v>20000</v>
      </c>
      <c r="I276" s="94"/>
      <c r="J276" s="43"/>
      <c r="K276" s="63">
        <f t="shared" si="1"/>
        <v>170101</v>
      </c>
    </row>
    <row r="277" spans="1:11" s="64" customFormat="1" ht="45" customHeight="1" hidden="1">
      <c r="A277" s="61"/>
      <c r="B277" s="249"/>
      <c r="C277" s="92">
        <v>150101</v>
      </c>
      <c r="D277" s="91" t="s">
        <v>415</v>
      </c>
      <c r="E277" s="94"/>
      <c r="F277" s="94"/>
      <c r="G277" s="94"/>
      <c r="H277" s="89"/>
      <c r="I277" s="94"/>
      <c r="J277" s="43"/>
      <c r="K277" s="63">
        <f t="shared" si="1"/>
        <v>150101</v>
      </c>
    </row>
    <row r="278" spans="1:11" s="64" customFormat="1" ht="60" customHeight="1" hidden="1">
      <c r="A278" s="61"/>
      <c r="B278" s="249"/>
      <c r="C278" s="92">
        <v>150101</v>
      </c>
      <c r="D278" s="91" t="s">
        <v>416</v>
      </c>
      <c r="E278" s="94"/>
      <c r="F278" s="94"/>
      <c r="G278" s="94"/>
      <c r="H278" s="89"/>
      <c r="I278" s="94"/>
      <c r="J278" s="43"/>
      <c r="K278" s="63">
        <f t="shared" si="1"/>
        <v>150101</v>
      </c>
    </row>
    <row r="279" spans="1:11" ht="30" customHeight="1" hidden="1">
      <c r="A279" s="46"/>
      <c r="B279" s="249"/>
      <c r="C279" s="92">
        <v>150101</v>
      </c>
      <c r="D279" s="91" t="s">
        <v>417</v>
      </c>
      <c r="E279" s="94"/>
      <c r="F279" s="94"/>
      <c r="G279" s="94"/>
      <c r="H279" s="89"/>
      <c r="I279" s="94"/>
      <c r="J279" s="43"/>
      <c r="K279" s="41">
        <f t="shared" si="1"/>
        <v>150101</v>
      </c>
    </row>
    <row r="280" spans="1:11" ht="105" customHeight="1" hidden="1">
      <c r="A280" s="46"/>
      <c r="B280" s="249"/>
      <c r="C280" s="92">
        <v>150101</v>
      </c>
      <c r="D280" s="91" t="s">
        <v>429</v>
      </c>
      <c r="E280" s="94"/>
      <c r="F280" s="94"/>
      <c r="G280" s="94"/>
      <c r="H280" s="89">
        <v>44626</v>
      </c>
      <c r="I280" s="94"/>
      <c r="J280" s="43"/>
      <c r="K280" s="41">
        <f t="shared" si="1"/>
        <v>194727</v>
      </c>
    </row>
    <row r="281" spans="1:11" ht="150" customHeight="1" hidden="1">
      <c r="A281" s="46"/>
      <c r="B281" s="249"/>
      <c r="C281" s="92">
        <v>150101</v>
      </c>
      <c r="D281" s="91" t="s">
        <v>430</v>
      </c>
      <c r="E281" s="94"/>
      <c r="F281" s="94"/>
      <c r="G281" s="94"/>
      <c r="H281" s="89">
        <v>5374</v>
      </c>
      <c r="I281" s="94"/>
      <c r="J281" s="43"/>
      <c r="K281" s="41">
        <f t="shared" si="1"/>
        <v>155475</v>
      </c>
    </row>
    <row r="282" spans="1:11" ht="315" customHeight="1" hidden="1">
      <c r="A282" s="46"/>
      <c r="B282" s="249"/>
      <c r="C282" s="92">
        <v>150101</v>
      </c>
      <c r="D282" s="91" t="s">
        <v>431</v>
      </c>
      <c r="E282" s="94"/>
      <c r="F282" s="94"/>
      <c r="G282" s="94"/>
      <c r="H282" s="89">
        <v>44200</v>
      </c>
      <c r="I282" s="94"/>
      <c r="J282" s="43"/>
      <c r="K282" s="41">
        <f t="shared" si="1"/>
        <v>194301</v>
      </c>
    </row>
    <row r="283" spans="1:11" ht="105" customHeight="1" hidden="1">
      <c r="A283" s="46"/>
      <c r="B283" s="249"/>
      <c r="C283" s="92">
        <v>150101</v>
      </c>
      <c r="D283" s="91" t="s">
        <v>432</v>
      </c>
      <c r="E283" s="94"/>
      <c r="F283" s="94"/>
      <c r="G283" s="94"/>
      <c r="H283" s="89">
        <v>30000</v>
      </c>
      <c r="I283" s="94"/>
      <c r="J283" s="43"/>
      <c r="K283" s="41">
        <f t="shared" si="1"/>
        <v>180101</v>
      </c>
    </row>
    <row r="284" spans="1:11" s="50" customFormat="1" ht="15" customHeight="1" hidden="1">
      <c r="A284" s="46"/>
      <c r="B284" s="249"/>
      <c r="C284" s="92">
        <v>150101</v>
      </c>
      <c r="D284" s="91" t="s">
        <v>408</v>
      </c>
      <c r="E284" s="94"/>
      <c r="F284" s="94"/>
      <c r="G284" s="94"/>
      <c r="H284" s="89">
        <v>200000</v>
      </c>
      <c r="I284" s="94"/>
      <c r="J284" s="45">
        <f>SUM(J25:J29)</f>
        <v>334.9</v>
      </c>
      <c r="K284" s="48">
        <f t="shared" si="1"/>
        <v>350435.9</v>
      </c>
    </row>
    <row r="285" spans="1:11" s="50" customFormat="1" ht="11.25" customHeight="1" hidden="1">
      <c r="A285" s="86"/>
      <c r="B285" s="249"/>
      <c r="C285" s="92">
        <v>150101</v>
      </c>
      <c r="D285" s="91" t="s">
        <v>433</v>
      </c>
      <c r="E285" s="94"/>
      <c r="F285" s="94"/>
      <c r="G285" s="94"/>
      <c r="H285" s="89">
        <v>5000</v>
      </c>
      <c r="I285" s="94"/>
      <c r="J285" s="86"/>
      <c r="K285" s="86"/>
    </row>
    <row r="286" spans="1:11" ht="75" customHeight="1" hidden="1">
      <c r="A286" s="46"/>
      <c r="B286" s="249"/>
      <c r="C286" s="92">
        <v>150101</v>
      </c>
      <c r="D286" s="91" t="s">
        <v>434</v>
      </c>
      <c r="E286" s="94"/>
      <c r="F286" s="94"/>
      <c r="G286" s="94"/>
      <c r="H286" s="89">
        <v>40698.38</v>
      </c>
      <c r="I286" s="94"/>
      <c r="J286" s="45">
        <v>60000</v>
      </c>
      <c r="K286" s="41">
        <f>SUM(A286:J286)</f>
        <v>250799.38</v>
      </c>
    </row>
    <row r="287" spans="1:11" s="50" customFormat="1" ht="120" customHeight="1" hidden="1">
      <c r="A287" s="46"/>
      <c r="B287" s="249"/>
      <c r="C287" s="92">
        <v>150101</v>
      </c>
      <c r="D287" s="91" t="s">
        <v>435</v>
      </c>
      <c r="E287" s="94"/>
      <c r="F287" s="94"/>
      <c r="G287" s="94"/>
      <c r="H287" s="89">
        <v>15000</v>
      </c>
      <c r="I287" s="94"/>
      <c r="J287" s="45">
        <f>SUM(J286:J286)</f>
        <v>60000</v>
      </c>
      <c r="K287" s="48">
        <f>SUM(A287:J287)</f>
        <v>225101</v>
      </c>
    </row>
    <row r="288" spans="1:11" s="50" customFormat="1" ht="15" hidden="1">
      <c r="A288" s="46"/>
      <c r="B288" s="249"/>
      <c r="C288" s="92">
        <v>150101</v>
      </c>
      <c r="D288" s="91" t="s">
        <v>409</v>
      </c>
      <c r="E288" s="94"/>
      <c r="F288" s="94"/>
      <c r="G288" s="94"/>
      <c r="H288" s="89">
        <v>100000</v>
      </c>
      <c r="I288" s="94"/>
      <c r="J288" s="45">
        <f>J284+J287</f>
        <v>60334.9</v>
      </c>
      <c r="K288" s="48">
        <f>SUM(A288:J288)</f>
        <v>310435.9</v>
      </c>
    </row>
    <row r="289" spans="2:9" ht="45" customHeight="1" hidden="1">
      <c r="B289" s="250"/>
      <c r="C289" s="92">
        <v>150101</v>
      </c>
      <c r="D289" s="62" t="s">
        <v>436</v>
      </c>
      <c r="E289" s="41"/>
      <c r="F289" s="41"/>
      <c r="G289" s="41"/>
      <c r="H289" s="42">
        <v>75120</v>
      </c>
      <c r="I289" s="63"/>
    </row>
    <row r="290" spans="2:9" ht="22.5" customHeight="1" hidden="1">
      <c r="B290" s="250"/>
      <c r="C290" s="92">
        <v>150101</v>
      </c>
      <c r="D290" s="62" t="s">
        <v>410</v>
      </c>
      <c r="E290" s="41"/>
      <c r="F290" s="41"/>
      <c r="G290" s="41"/>
      <c r="H290" s="42">
        <v>280450</v>
      </c>
      <c r="I290" s="63"/>
    </row>
    <row r="291" spans="2:9" s="83" customFormat="1" ht="31.5" customHeight="1" hidden="1">
      <c r="B291" s="251"/>
      <c r="C291" s="92">
        <v>150101</v>
      </c>
      <c r="D291" s="91"/>
      <c r="E291" s="49"/>
      <c r="F291" s="49"/>
      <c r="G291" s="49"/>
      <c r="H291" s="42"/>
      <c r="I291" s="41"/>
    </row>
    <row r="292" spans="1:11" ht="15" hidden="1">
      <c r="A292" s="74">
        <f>SUM(A25:A291)</f>
        <v>27524</v>
      </c>
      <c r="B292" s="251"/>
      <c r="C292" s="92">
        <v>150101</v>
      </c>
      <c r="D292" s="86"/>
      <c r="E292" s="86"/>
      <c r="F292" s="86"/>
      <c r="G292" s="86"/>
      <c r="H292" s="86"/>
      <c r="I292" s="41"/>
      <c r="J292" s="75">
        <f>SUM(J288)</f>
        <v>60334.9</v>
      </c>
      <c r="K292" s="75">
        <f>SUM(H292:J292)</f>
        <v>60334.9</v>
      </c>
    </row>
    <row r="293" spans="2:9" ht="15" hidden="1">
      <c r="B293" s="251"/>
      <c r="C293" s="92">
        <v>150101</v>
      </c>
      <c r="D293" s="21"/>
      <c r="E293" s="47"/>
      <c r="F293" s="41"/>
      <c r="G293" s="41"/>
      <c r="H293" s="42"/>
      <c r="I293" s="41"/>
    </row>
    <row r="294" spans="2:9" ht="15" hidden="1">
      <c r="B294" s="251"/>
      <c r="C294" s="92">
        <v>150101</v>
      </c>
      <c r="D294" s="21"/>
      <c r="E294" s="47"/>
      <c r="F294" s="48"/>
      <c r="G294" s="48"/>
      <c r="H294" s="49"/>
      <c r="I294" s="41"/>
    </row>
    <row r="295" spans="2:9" ht="15" hidden="1">
      <c r="B295" s="251"/>
      <c r="C295" s="92">
        <v>150101</v>
      </c>
      <c r="D295" s="21"/>
      <c r="E295" s="47"/>
      <c r="F295" s="48"/>
      <c r="G295" s="48"/>
      <c r="H295" s="42"/>
      <c r="I295" s="41"/>
    </row>
    <row r="296" spans="2:9" ht="15" hidden="1">
      <c r="B296" s="251"/>
      <c r="C296" s="92">
        <v>150101</v>
      </c>
      <c r="D296" s="21"/>
      <c r="E296" s="47"/>
      <c r="F296" s="48"/>
      <c r="G296" s="48"/>
      <c r="H296" s="42"/>
      <c r="I296" s="41"/>
    </row>
    <row r="297" spans="2:9" ht="15" hidden="1">
      <c r="B297" s="251"/>
      <c r="C297" s="92">
        <v>150101</v>
      </c>
      <c r="D297" s="21"/>
      <c r="E297" s="47"/>
      <c r="F297" s="48"/>
      <c r="G297" s="48"/>
      <c r="H297" s="42"/>
      <c r="I297" s="41"/>
    </row>
    <row r="298" spans="2:9" ht="15" hidden="1">
      <c r="B298" s="251"/>
      <c r="C298" s="92">
        <v>150101</v>
      </c>
      <c r="D298" s="21"/>
      <c r="E298" s="47"/>
      <c r="F298" s="48"/>
      <c r="G298" s="48"/>
      <c r="H298" s="42"/>
      <c r="I298" s="41"/>
    </row>
    <row r="299" spans="2:9" ht="15" hidden="1">
      <c r="B299" s="251"/>
      <c r="C299" s="92">
        <v>150101</v>
      </c>
      <c r="D299" s="21"/>
      <c r="E299" s="47"/>
      <c r="F299" s="48"/>
      <c r="G299" s="48"/>
      <c r="H299" s="42"/>
      <c r="I299" s="41"/>
    </row>
    <row r="300" spans="2:9" ht="15" hidden="1">
      <c r="B300" s="251"/>
      <c r="C300" s="92">
        <v>150101</v>
      </c>
      <c r="D300" s="21" t="s">
        <v>437</v>
      </c>
      <c r="E300" s="47"/>
      <c r="F300" s="48"/>
      <c r="G300" s="48"/>
      <c r="H300" s="42">
        <v>22980</v>
      </c>
      <c r="I300" s="41"/>
    </row>
    <row r="301" spans="2:9" ht="15" hidden="1">
      <c r="B301" s="251"/>
      <c r="C301" s="92">
        <v>150101</v>
      </c>
      <c r="D301" s="21" t="s">
        <v>438</v>
      </c>
      <c r="E301" s="47">
        <v>406</v>
      </c>
      <c r="F301" s="48"/>
      <c r="G301" s="48"/>
      <c r="H301" s="42">
        <v>406</v>
      </c>
      <c r="I301" s="41"/>
    </row>
    <row r="302" spans="2:9" ht="15" hidden="1">
      <c r="B302" s="251"/>
      <c r="C302" s="92">
        <v>150101</v>
      </c>
      <c r="D302" s="21" t="s">
        <v>439</v>
      </c>
      <c r="E302" s="47"/>
      <c r="F302" s="48"/>
      <c r="G302" s="48"/>
      <c r="H302" s="42">
        <v>666</v>
      </c>
      <c r="I302" s="41"/>
    </row>
    <row r="303" spans="2:9" ht="15" hidden="1">
      <c r="B303" s="251"/>
      <c r="C303" s="92">
        <v>150101</v>
      </c>
      <c r="D303" s="21" t="s">
        <v>440</v>
      </c>
      <c r="E303" s="47">
        <v>917</v>
      </c>
      <c r="F303" s="48"/>
      <c r="G303" s="48"/>
      <c r="H303" s="42">
        <v>917</v>
      </c>
      <c r="I303" s="41"/>
    </row>
    <row r="304" spans="2:9" ht="15" hidden="1">
      <c r="B304" s="251"/>
      <c r="C304" s="92">
        <v>150101</v>
      </c>
      <c r="D304" s="21" t="s">
        <v>441</v>
      </c>
      <c r="E304" s="47">
        <v>2186</v>
      </c>
      <c r="F304" s="48"/>
      <c r="G304" s="48"/>
      <c r="H304" s="42">
        <v>2186</v>
      </c>
      <c r="I304" s="41"/>
    </row>
    <row r="305" spans="2:9" ht="15" hidden="1">
      <c r="B305" s="251"/>
      <c r="C305" s="92">
        <v>150101</v>
      </c>
      <c r="D305" s="21" t="s">
        <v>442</v>
      </c>
      <c r="E305" s="47">
        <v>12000</v>
      </c>
      <c r="F305" s="48"/>
      <c r="G305" s="48"/>
      <c r="H305" s="42">
        <v>12000</v>
      </c>
      <c r="I305" s="41"/>
    </row>
    <row r="306" spans="2:9" ht="15" hidden="1">
      <c r="B306" s="251"/>
      <c r="C306" s="92">
        <v>150101</v>
      </c>
      <c r="D306" s="21" t="s">
        <v>443</v>
      </c>
      <c r="E306" s="47">
        <v>19200</v>
      </c>
      <c r="F306" s="48"/>
      <c r="G306" s="48"/>
      <c r="H306" s="42">
        <f>15600+3600</f>
        <v>19200</v>
      </c>
      <c r="I306" s="41"/>
    </row>
    <row r="307" spans="2:9" ht="15" hidden="1">
      <c r="B307" s="251"/>
      <c r="C307" s="92">
        <v>150101</v>
      </c>
      <c r="D307" s="21" t="s">
        <v>444</v>
      </c>
      <c r="E307" s="47"/>
      <c r="F307" s="48"/>
      <c r="G307" s="48"/>
      <c r="H307" s="42">
        <v>8560</v>
      </c>
      <c r="I307" s="41"/>
    </row>
    <row r="308" spans="2:9" ht="15" hidden="1">
      <c r="B308" s="251"/>
      <c r="C308" s="92">
        <v>180409</v>
      </c>
      <c r="D308" s="21" t="s">
        <v>368</v>
      </c>
      <c r="E308" s="47"/>
      <c r="F308" s="48"/>
      <c r="G308" s="48"/>
      <c r="H308" s="42">
        <v>10000</v>
      </c>
      <c r="I308" s="41"/>
    </row>
    <row r="309" spans="2:9" ht="15" hidden="1">
      <c r="B309" s="251"/>
      <c r="C309" s="92">
        <v>150101</v>
      </c>
      <c r="D309" s="21" t="s">
        <v>445</v>
      </c>
      <c r="E309" s="47"/>
      <c r="F309" s="48"/>
      <c r="G309" s="48"/>
      <c r="H309" s="42">
        <v>2708</v>
      </c>
      <c r="I309" s="41"/>
    </row>
    <row r="310" spans="2:9" ht="15" hidden="1">
      <c r="B310" s="251"/>
      <c r="C310" s="92">
        <v>150101</v>
      </c>
      <c r="D310" s="21" t="s">
        <v>446</v>
      </c>
      <c r="E310" s="47"/>
      <c r="F310" s="48"/>
      <c r="G310" s="48"/>
      <c r="H310" s="42">
        <v>1671</v>
      </c>
      <c r="I310" s="41"/>
    </row>
    <row r="311" spans="2:9" ht="15" hidden="1">
      <c r="B311" s="251"/>
      <c r="C311" s="92">
        <v>150101</v>
      </c>
      <c r="D311" s="21" t="s">
        <v>447</v>
      </c>
      <c r="E311" s="47"/>
      <c r="F311" s="48"/>
      <c r="G311" s="48"/>
      <c r="H311" s="42">
        <v>3366</v>
      </c>
      <c r="I311" s="41"/>
    </row>
    <row r="312" spans="2:9" ht="15" hidden="1">
      <c r="B312" s="251"/>
      <c r="C312" s="92">
        <v>150101</v>
      </c>
      <c r="D312" s="21" t="s">
        <v>448</v>
      </c>
      <c r="E312" s="47"/>
      <c r="F312" s="48"/>
      <c r="G312" s="48"/>
      <c r="H312" s="42">
        <v>4500</v>
      </c>
      <c r="I312" s="41"/>
    </row>
    <row r="313" spans="2:9" ht="15" hidden="1">
      <c r="B313" s="251"/>
      <c r="C313" s="92">
        <v>150101</v>
      </c>
      <c r="D313" s="21" t="s">
        <v>449</v>
      </c>
      <c r="E313" s="47"/>
      <c r="F313" s="48"/>
      <c r="G313" s="48"/>
      <c r="H313" s="42">
        <v>8411</v>
      </c>
      <c r="I313" s="41"/>
    </row>
    <row r="314" spans="2:9" ht="15" hidden="1">
      <c r="B314" s="251"/>
      <c r="C314" s="92">
        <v>150101</v>
      </c>
      <c r="D314" s="21" t="s">
        <v>450</v>
      </c>
      <c r="E314" s="47">
        <v>1200</v>
      </c>
      <c r="F314" s="48"/>
      <c r="G314" s="48"/>
      <c r="H314" s="42">
        <v>1200</v>
      </c>
      <c r="I314" s="41"/>
    </row>
    <row r="315" spans="2:9" ht="15" hidden="1">
      <c r="B315" s="251"/>
      <c r="C315" s="92">
        <v>150101</v>
      </c>
      <c r="D315" s="21" t="s">
        <v>451</v>
      </c>
      <c r="E315" s="47">
        <v>7200</v>
      </c>
      <c r="F315" s="48"/>
      <c r="G315" s="48"/>
      <c r="H315" s="42">
        <v>7200</v>
      </c>
      <c r="I315" s="41"/>
    </row>
    <row r="316" spans="2:9" ht="15" hidden="1">
      <c r="B316" s="251"/>
      <c r="C316" s="92">
        <v>150101</v>
      </c>
      <c r="D316" s="21" t="s">
        <v>452</v>
      </c>
      <c r="E316" s="47">
        <v>1200</v>
      </c>
      <c r="F316" s="48"/>
      <c r="G316" s="48"/>
      <c r="H316" s="42">
        <v>1200</v>
      </c>
      <c r="I316" s="41"/>
    </row>
    <row r="317" spans="2:9" ht="15" hidden="1">
      <c r="B317" s="251"/>
      <c r="C317" s="92">
        <v>150101</v>
      </c>
      <c r="D317" s="21" t="s">
        <v>453</v>
      </c>
      <c r="E317" s="47">
        <v>34205</v>
      </c>
      <c r="F317" s="48"/>
      <c r="G317" s="48"/>
      <c r="H317" s="42">
        <v>34205</v>
      </c>
      <c r="I317" s="41"/>
    </row>
    <row r="318" spans="2:9" ht="15" hidden="1">
      <c r="B318" s="251"/>
      <c r="C318" s="92">
        <v>150101</v>
      </c>
      <c r="D318" s="21" t="s">
        <v>454</v>
      </c>
      <c r="E318" s="47">
        <v>7676</v>
      </c>
      <c r="F318" s="48"/>
      <c r="G318" s="48"/>
      <c r="H318" s="42">
        <v>7676</v>
      </c>
      <c r="I318" s="41"/>
    </row>
    <row r="319" spans="2:9" ht="15" hidden="1">
      <c r="B319" s="251"/>
      <c r="C319" s="92">
        <v>150101</v>
      </c>
      <c r="D319" s="21" t="s">
        <v>455</v>
      </c>
      <c r="E319" s="47">
        <v>18522</v>
      </c>
      <c r="F319" s="48"/>
      <c r="G319" s="48"/>
      <c r="H319" s="42">
        <v>18522</v>
      </c>
      <c r="I319" s="41"/>
    </row>
    <row r="320" spans="2:9" ht="15" hidden="1">
      <c r="B320" s="251"/>
      <c r="C320" s="92">
        <v>150101</v>
      </c>
      <c r="D320" s="21" t="s">
        <v>456</v>
      </c>
      <c r="E320" s="47"/>
      <c r="F320" s="48"/>
      <c r="G320" s="48"/>
      <c r="H320" s="42">
        <v>37000</v>
      </c>
      <c r="I320" s="41"/>
    </row>
    <row r="321" spans="2:9" ht="15" hidden="1">
      <c r="B321" s="251"/>
      <c r="C321" s="92">
        <v>150101</v>
      </c>
      <c r="D321" s="21" t="s">
        <v>457</v>
      </c>
      <c r="E321" s="47"/>
      <c r="F321" s="48"/>
      <c r="G321" s="48"/>
      <c r="H321" s="42">
        <v>5000</v>
      </c>
      <c r="I321" s="41"/>
    </row>
    <row r="322" spans="2:9" ht="15" hidden="1">
      <c r="B322" s="251"/>
      <c r="C322" s="92">
        <v>150101</v>
      </c>
      <c r="D322" s="21" t="s">
        <v>464</v>
      </c>
      <c r="E322" s="47"/>
      <c r="F322" s="48"/>
      <c r="G322" s="48"/>
      <c r="H322" s="42">
        <v>20000</v>
      </c>
      <c r="I322" s="41"/>
    </row>
    <row r="323" spans="2:9" ht="15" hidden="1">
      <c r="B323" s="251"/>
      <c r="C323" s="92">
        <v>150101</v>
      </c>
      <c r="D323" s="21" t="s">
        <v>465</v>
      </c>
      <c r="E323" s="47"/>
      <c r="F323" s="48"/>
      <c r="G323" s="48"/>
      <c r="H323" s="42">
        <v>10000</v>
      </c>
      <c r="I323" s="41"/>
    </row>
    <row r="324" spans="2:9" ht="15" hidden="1">
      <c r="B324" s="251"/>
      <c r="C324" s="92">
        <v>150101</v>
      </c>
      <c r="D324" s="21" t="s">
        <v>466</v>
      </c>
      <c r="E324" s="47"/>
      <c r="F324" s="48"/>
      <c r="G324" s="48"/>
      <c r="H324" s="42">
        <v>8936</v>
      </c>
      <c r="I324" s="41"/>
    </row>
    <row r="325" spans="2:9" ht="15" hidden="1">
      <c r="B325" s="251"/>
      <c r="C325" s="92">
        <v>150101</v>
      </c>
      <c r="D325" s="21" t="s">
        <v>467</v>
      </c>
      <c r="E325" s="47"/>
      <c r="F325" s="48"/>
      <c r="G325" s="48"/>
      <c r="H325" s="42">
        <v>5048</v>
      </c>
      <c r="I325" s="41"/>
    </row>
    <row r="326" spans="2:9" ht="15" hidden="1">
      <c r="B326" s="251"/>
      <c r="C326" s="92">
        <v>150101</v>
      </c>
      <c r="D326" s="21" t="s">
        <v>468</v>
      </c>
      <c r="E326" s="47"/>
      <c r="F326" s="48"/>
      <c r="G326" s="48"/>
      <c r="H326" s="42">
        <v>3393</v>
      </c>
      <c r="I326" s="41"/>
    </row>
    <row r="327" spans="2:9" ht="15" hidden="1">
      <c r="B327" s="251"/>
      <c r="C327" s="92">
        <v>150101</v>
      </c>
      <c r="D327" s="21" t="s">
        <v>469</v>
      </c>
      <c r="E327" s="47"/>
      <c r="F327" s="48"/>
      <c r="G327" s="48"/>
      <c r="H327" s="42">
        <v>16000</v>
      </c>
      <c r="I327" s="41"/>
    </row>
    <row r="328" spans="2:9" ht="15" hidden="1">
      <c r="B328" s="251"/>
      <c r="C328" s="92">
        <v>180409</v>
      </c>
      <c r="D328" s="21" t="s">
        <v>370</v>
      </c>
      <c r="E328" s="47"/>
      <c r="F328" s="48"/>
      <c r="G328" s="48"/>
      <c r="H328" s="42">
        <v>250000</v>
      </c>
      <c r="I328" s="41"/>
    </row>
    <row r="329" spans="2:9" ht="15" hidden="1">
      <c r="B329" s="251"/>
      <c r="C329" s="92"/>
      <c r="D329" s="21"/>
      <c r="E329" s="47"/>
      <c r="F329" s="48"/>
      <c r="G329" s="48"/>
      <c r="H329" s="42"/>
      <c r="I329" s="41"/>
    </row>
    <row r="330" spans="2:9" ht="15" hidden="1">
      <c r="B330" s="251"/>
      <c r="C330" s="44"/>
      <c r="D330" s="21" t="s">
        <v>266</v>
      </c>
      <c r="E330" s="49">
        <f>SUM(E249:E328)</f>
        <v>104712</v>
      </c>
      <c r="F330" s="49" t="s">
        <v>354</v>
      </c>
      <c r="G330" s="49">
        <f>G291+G294</f>
        <v>0</v>
      </c>
      <c r="H330" s="49">
        <f>SUM(H249:H328)</f>
        <v>4272809.779999999</v>
      </c>
      <c r="I330" s="41"/>
    </row>
    <row r="331" spans="5:9" ht="15" hidden="1">
      <c r="E331" s="51"/>
      <c r="F331" s="52"/>
      <c r="G331" s="52"/>
      <c r="H331" s="53"/>
      <c r="I331" s="41"/>
    </row>
    <row r="332" spans="2:9" ht="15" hidden="1">
      <c r="B332" s="252"/>
      <c r="I332" s="41"/>
    </row>
    <row r="333" spans="2:9" ht="64.5" customHeight="1">
      <c r="B333" s="252"/>
      <c r="C333" s="60" t="s">
        <v>355</v>
      </c>
      <c r="E333" s="40" t="s">
        <v>334</v>
      </c>
      <c r="I333" s="41"/>
    </row>
  </sheetData>
  <mergeCells count="13">
    <mergeCell ref="B242:I242"/>
    <mergeCell ref="G8:G9"/>
    <mergeCell ref="H8:H9"/>
    <mergeCell ref="B244:I244"/>
    <mergeCell ref="B243:I243"/>
    <mergeCell ref="A6:I6"/>
    <mergeCell ref="D8:D9"/>
    <mergeCell ref="E8:E9"/>
    <mergeCell ref="F8:F9"/>
    <mergeCell ref="E2:H2"/>
    <mergeCell ref="E3:F3"/>
    <mergeCell ref="A4:I4"/>
    <mergeCell ref="A5:I5"/>
  </mergeCells>
  <printOptions/>
  <pageMargins left="0.2755905511811024" right="0.2755905511811024" top="0.1968503937007874" bottom="0.1968503937007874" header="0.11811023622047245" footer="0.15748031496062992"/>
  <pageSetup horizontalDpi="300" verticalDpi="300" orientation="landscape" paperSize="9" scale="65" r:id="rId1"/>
  <rowBreaks count="4" manualBreakCount="4">
    <brk id="40" min="1" max="8" man="1"/>
    <brk id="89" min="1" max="8" man="1"/>
    <brk id="139" min="1" max="8" man="1"/>
    <brk id="177" min="1" max="8" man="1"/>
  </rowBreaks>
</worksheet>
</file>

<file path=xl/worksheets/sheet5.xml><?xml version="1.0" encoding="utf-8"?>
<worksheet xmlns="http://schemas.openxmlformats.org/spreadsheetml/2006/main" xmlns:r="http://schemas.openxmlformats.org/officeDocument/2006/relationships">
  <dimension ref="A1:I99"/>
  <sheetViews>
    <sheetView workbookViewId="0" topLeftCell="A1">
      <selection activeCell="F21" sqref="F21"/>
    </sheetView>
  </sheetViews>
  <sheetFormatPr defaultColWidth="9.00390625" defaultRowHeight="12.75"/>
  <cols>
    <col min="1" max="1" width="13.75390625" style="124" customWidth="1"/>
    <col min="2" max="2" width="46.25390625" style="124" customWidth="1"/>
    <col min="3" max="3" width="20.25390625" style="124" customWidth="1"/>
    <col min="4" max="4" width="15.875" style="124" customWidth="1"/>
    <col min="5" max="5" width="16.25390625" style="124" customWidth="1"/>
    <col min="6" max="6" width="12.125" style="124" customWidth="1"/>
    <col min="7" max="16384" width="9.125" style="124" customWidth="1"/>
  </cols>
  <sheetData>
    <row r="1" spans="1:9" ht="15">
      <c r="A1" s="120"/>
      <c r="B1" s="121"/>
      <c r="C1" s="121"/>
      <c r="D1" s="122"/>
      <c r="E1" s="23" t="s">
        <v>478</v>
      </c>
      <c r="F1" s="23"/>
      <c r="G1" s="123"/>
      <c r="I1" s="123"/>
    </row>
    <row r="2" spans="1:9" ht="15">
      <c r="A2" s="120"/>
      <c r="B2" s="121"/>
      <c r="C2" s="121"/>
      <c r="D2" s="122"/>
      <c r="E2" s="26" t="s">
        <v>212</v>
      </c>
      <c r="F2" s="23"/>
      <c r="G2" s="26"/>
      <c r="I2" s="125"/>
    </row>
    <row r="3" spans="1:9" ht="15">
      <c r="A3" s="120"/>
      <c r="B3" s="121"/>
      <c r="C3" s="121"/>
      <c r="D3" s="122"/>
      <c r="E3" s="26" t="s">
        <v>236</v>
      </c>
      <c r="F3" s="23"/>
      <c r="G3" s="26"/>
      <c r="I3" s="125"/>
    </row>
    <row r="4" spans="1:9" ht="14.25">
      <c r="A4" s="297"/>
      <c r="B4" s="297"/>
      <c r="C4" s="297"/>
      <c r="D4" s="297"/>
      <c r="E4" s="297"/>
      <c r="F4" s="297"/>
      <c r="G4" s="297"/>
      <c r="H4" s="297"/>
      <c r="I4" s="297"/>
    </row>
    <row r="5" spans="1:9" ht="14.25">
      <c r="A5" s="297" t="s">
        <v>48</v>
      </c>
      <c r="B5" s="297"/>
      <c r="C5" s="297"/>
      <c r="D5" s="297"/>
      <c r="E5" s="297"/>
      <c r="F5" s="297"/>
      <c r="G5" s="155"/>
      <c r="H5" s="155"/>
      <c r="I5" s="155"/>
    </row>
    <row r="6" spans="1:9" ht="9.75" customHeight="1">
      <c r="A6" s="297"/>
      <c r="B6" s="297"/>
      <c r="C6" s="297"/>
      <c r="D6" s="297"/>
      <c r="E6" s="297"/>
      <c r="F6" s="297"/>
      <c r="G6" s="297"/>
      <c r="H6" s="297"/>
      <c r="I6" s="297"/>
    </row>
    <row r="7" spans="1:9" ht="15" hidden="1">
      <c r="A7" s="120"/>
      <c r="B7" s="121"/>
      <c r="C7" s="121"/>
      <c r="D7" s="122"/>
      <c r="E7" s="127"/>
      <c r="F7" s="120"/>
      <c r="G7" s="120"/>
      <c r="H7" s="123"/>
      <c r="I7" s="120"/>
    </row>
    <row r="8" spans="1:9" ht="45" customHeight="1">
      <c r="A8" s="268" t="s">
        <v>244</v>
      </c>
      <c r="B8" s="268" t="s">
        <v>327</v>
      </c>
      <c r="C8" s="268" t="s">
        <v>300</v>
      </c>
      <c r="D8" s="268" t="s">
        <v>301</v>
      </c>
      <c r="E8" s="268"/>
      <c r="F8" s="268" t="s">
        <v>248</v>
      </c>
      <c r="G8" s="269"/>
      <c r="H8" s="270"/>
      <c r="I8" s="116"/>
    </row>
    <row r="9" spans="1:9" ht="30">
      <c r="A9" s="268"/>
      <c r="B9" s="268"/>
      <c r="C9" s="268"/>
      <c r="D9" s="112" t="s">
        <v>248</v>
      </c>
      <c r="E9" s="156" t="s">
        <v>375</v>
      </c>
      <c r="F9" s="268"/>
      <c r="G9" s="269"/>
      <c r="H9" s="270"/>
      <c r="I9" s="116"/>
    </row>
    <row r="10" spans="1:9" ht="15.75">
      <c r="A10" s="78">
        <v>1</v>
      </c>
      <c r="B10" s="79" t="s">
        <v>376</v>
      </c>
      <c r="C10" s="78">
        <v>3</v>
      </c>
      <c r="D10" s="79" t="s">
        <v>377</v>
      </c>
      <c r="E10" s="78">
        <v>5</v>
      </c>
      <c r="F10" s="79" t="s">
        <v>378</v>
      </c>
      <c r="G10" s="130"/>
      <c r="H10" s="130"/>
      <c r="I10" s="129"/>
    </row>
    <row r="11" spans="1:9" ht="15">
      <c r="A11" s="157" t="s">
        <v>379</v>
      </c>
      <c r="B11" s="161" t="s">
        <v>329</v>
      </c>
      <c r="C11" s="159">
        <f>C12</f>
        <v>182277.32</v>
      </c>
      <c r="D11" s="159">
        <f>D12</f>
        <v>4421776.4</v>
      </c>
      <c r="E11" s="159">
        <f>E12</f>
        <v>3556009.96</v>
      </c>
      <c r="F11" s="160">
        <f>C11+D11</f>
        <v>4604053.720000001</v>
      </c>
      <c r="G11" s="133"/>
      <c r="H11" s="133"/>
      <c r="I11" s="134"/>
    </row>
    <row r="12" spans="1:9" ht="28.5">
      <c r="A12" s="157" t="s">
        <v>380</v>
      </c>
      <c r="B12" s="158" t="s">
        <v>385</v>
      </c>
      <c r="C12" s="159">
        <f>C13-C14+C15</f>
        <v>182277.32</v>
      </c>
      <c r="D12" s="159">
        <f>D13-D14+D15</f>
        <v>4421776.4</v>
      </c>
      <c r="E12" s="159">
        <f>E13-E14+E15</f>
        <v>3556009.96</v>
      </c>
      <c r="F12" s="160">
        <f aca="true" t="shared" si="0" ref="F12:F22">C12+D12</f>
        <v>4604053.720000001</v>
      </c>
      <c r="G12" s="133"/>
      <c r="H12" s="133"/>
      <c r="I12" s="134"/>
    </row>
    <row r="13" spans="1:9" ht="15">
      <c r="A13" s="93" t="s">
        <v>474</v>
      </c>
      <c r="B13" s="117" t="s">
        <v>330</v>
      </c>
      <c r="C13" s="118">
        <v>232277.32</v>
      </c>
      <c r="D13" s="119">
        <f>3817191.87+604584.53</f>
        <v>4421776.4</v>
      </c>
      <c r="E13" s="119">
        <f>2951425.43+604584.53</f>
        <v>3556009.96</v>
      </c>
      <c r="F13" s="160">
        <f t="shared" si="0"/>
        <v>4654053.720000001</v>
      </c>
      <c r="G13" s="133"/>
      <c r="H13" s="133"/>
      <c r="I13" s="134"/>
    </row>
    <row r="14" spans="1:9" ht="15">
      <c r="A14" s="93" t="s">
        <v>475</v>
      </c>
      <c r="B14" s="117" t="s">
        <v>331</v>
      </c>
      <c r="C14" s="118">
        <v>50000</v>
      </c>
      <c r="D14" s="119">
        <v>0</v>
      </c>
      <c r="E14" s="119">
        <v>0</v>
      </c>
      <c r="F14" s="160">
        <f t="shared" si="0"/>
        <v>50000</v>
      </c>
      <c r="G14" s="133"/>
      <c r="H14" s="133"/>
      <c r="I14" s="134"/>
    </row>
    <row r="15" spans="1:9" ht="35.25" customHeight="1">
      <c r="A15" s="93" t="s">
        <v>381</v>
      </c>
      <c r="B15" s="117" t="s">
        <v>386</v>
      </c>
      <c r="C15" s="118">
        <v>0</v>
      </c>
      <c r="D15" s="119">
        <v>0</v>
      </c>
      <c r="E15" s="119">
        <v>0</v>
      </c>
      <c r="F15" s="160">
        <f t="shared" si="0"/>
        <v>0</v>
      </c>
      <c r="G15" s="133"/>
      <c r="H15" s="133"/>
      <c r="I15" s="134"/>
    </row>
    <row r="16" spans="1:9" ht="15">
      <c r="A16" s="157"/>
      <c r="B16" s="158" t="s">
        <v>387</v>
      </c>
      <c r="C16" s="159">
        <f>C11</f>
        <v>182277.32</v>
      </c>
      <c r="D16" s="159">
        <f>D11</f>
        <v>4421776.4</v>
      </c>
      <c r="E16" s="159">
        <f>E11</f>
        <v>3556009.96</v>
      </c>
      <c r="F16" s="160">
        <f t="shared" si="0"/>
        <v>4604053.720000001</v>
      </c>
      <c r="G16" s="133"/>
      <c r="H16" s="133"/>
      <c r="I16" s="134"/>
    </row>
    <row r="17" spans="1:9" ht="15">
      <c r="A17" s="157" t="s">
        <v>382</v>
      </c>
      <c r="B17" s="158" t="s">
        <v>332</v>
      </c>
      <c r="C17" s="159">
        <f>C18</f>
        <v>182277.32</v>
      </c>
      <c r="D17" s="159">
        <f>D18</f>
        <v>4421776.4</v>
      </c>
      <c r="E17" s="159">
        <f>E18</f>
        <v>3556009.96</v>
      </c>
      <c r="F17" s="160">
        <f t="shared" si="0"/>
        <v>4604053.720000001</v>
      </c>
      <c r="G17" s="133"/>
      <c r="H17" s="133"/>
      <c r="I17" s="134"/>
    </row>
    <row r="18" spans="1:9" ht="15">
      <c r="A18" s="93" t="s">
        <v>383</v>
      </c>
      <c r="B18" s="158" t="s">
        <v>333</v>
      </c>
      <c r="C18" s="159">
        <f>C19-C20+C21</f>
        <v>182277.32</v>
      </c>
      <c r="D18" s="159">
        <f>D19-D20+D21</f>
        <v>4421776.4</v>
      </c>
      <c r="E18" s="159">
        <f>E19-E20+E21</f>
        <v>3556009.96</v>
      </c>
      <c r="F18" s="160">
        <f t="shared" si="0"/>
        <v>4604053.720000001</v>
      </c>
      <c r="G18" s="133"/>
      <c r="H18" s="133"/>
      <c r="I18" s="134"/>
    </row>
    <row r="19" spans="1:9" ht="15">
      <c r="A19" s="93" t="s">
        <v>476</v>
      </c>
      <c r="B19" s="117" t="s">
        <v>330</v>
      </c>
      <c r="C19" s="118">
        <v>232277.32</v>
      </c>
      <c r="D19" s="119">
        <f>3817191.87+604584.53</f>
        <v>4421776.4</v>
      </c>
      <c r="E19" s="119">
        <f>2951425.43+604584.53</f>
        <v>3556009.96</v>
      </c>
      <c r="F19" s="160">
        <f t="shared" si="0"/>
        <v>4654053.720000001</v>
      </c>
      <c r="G19" s="133"/>
      <c r="H19" s="133"/>
      <c r="I19" s="134"/>
    </row>
    <row r="20" spans="1:9" ht="15">
      <c r="A20" s="93" t="s">
        <v>477</v>
      </c>
      <c r="B20" s="117" t="s">
        <v>331</v>
      </c>
      <c r="C20" s="118">
        <v>50000</v>
      </c>
      <c r="D20" s="119">
        <v>0</v>
      </c>
      <c r="E20" s="119">
        <v>0</v>
      </c>
      <c r="F20" s="160">
        <f t="shared" si="0"/>
        <v>50000</v>
      </c>
      <c r="G20" s="133"/>
      <c r="H20" s="133"/>
      <c r="I20" s="134"/>
    </row>
    <row r="21" spans="1:9" ht="31.5" customHeight="1">
      <c r="A21" s="93" t="s">
        <v>384</v>
      </c>
      <c r="B21" s="117" t="s">
        <v>386</v>
      </c>
      <c r="C21" s="118">
        <v>0</v>
      </c>
      <c r="D21" s="119">
        <v>0</v>
      </c>
      <c r="E21" s="119">
        <v>0</v>
      </c>
      <c r="F21" s="160">
        <f t="shared" si="0"/>
        <v>0</v>
      </c>
      <c r="G21" s="133"/>
      <c r="H21" s="133"/>
      <c r="I21" s="134"/>
    </row>
    <row r="22" spans="1:9" ht="15">
      <c r="A22" s="157"/>
      <c r="B22" s="158" t="s">
        <v>388</v>
      </c>
      <c r="C22" s="159">
        <f>C18</f>
        <v>182277.32</v>
      </c>
      <c r="D22" s="159">
        <f>D18</f>
        <v>4421776.4</v>
      </c>
      <c r="E22" s="159">
        <f>E18</f>
        <v>3556009.96</v>
      </c>
      <c r="F22" s="160">
        <f t="shared" si="0"/>
        <v>4604053.720000001</v>
      </c>
      <c r="G22" s="134"/>
      <c r="H22" s="133"/>
      <c r="I22" s="134"/>
    </row>
    <row r="23" spans="1:9" ht="15">
      <c r="A23" s="131"/>
      <c r="B23" s="132"/>
      <c r="C23" s="135"/>
      <c r="D23" s="136"/>
      <c r="E23" s="133"/>
      <c r="F23" s="134"/>
      <c r="G23" s="134"/>
      <c r="H23" s="133"/>
      <c r="I23" s="134"/>
    </row>
    <row r="24" spans="1:9" ht="15">
      <c r="A24" s="131"/>
      <c r="B24" s="132"/>
      <c r="C24" s="135"/>
      <c r="D24" s="136"/>
      <c r="E24" s="133"/>
      <c r="F24" s="134"/>
      <c r="G24" s="134"/>
      <c r="H24" s="133"/>
      <c r="I24" s="134"/>
    </row>
    <row r="25" spans="1:9" ht="15" hidden="1">
      <c r="A25" s="131"/>
      <c r="B25" s="132"/>
      <c r="F25" s="134"/>
      <c r="G25" s="134"/>
      <c r="H25" s="133"/>
      <c r="I25" s="134"/>
    </row>
    <row r="26" spans="1:9" ht="15" hidden="1">
      <c r="A26" s="131"/>
      <c r="B26" s="132"/>
      <c r="F26" s="134"/>
      <c r="G26" s="134"/>
      <c r="H26" s="133"/>
      <c r="I26" s="134"/>
    </row>
    <row r="27" spans="1:9" ht="15" hidden="1">
      <c r="A27" s="131"/>
      <c r="B27" s="132"/>
      <c r="F27" s="134"/>
      <c r="G27" s="134"/>
      <c r="H27" s="133"/>
      <c r="I27" s="134"/>
    </row>
    <row r="28" spans="1:9" ht="15" hidden="1">
      <c r="A28" s="131"/>
      <c r="B28" s="132"/>
      <c r="F28" s="134"/>
      <c r="G28" s="134"/>
      <c r="H28" s="133"/>
      <c r="I28" s="134"/>
    </row>
    <row r="29" spans="1:9" ht="15" hidden="1">
      <c r="A29" s="131"/>
      <c r="B29" s="132"/>
      <c r="F29" s="134"/>
      <c r="G29" s="134"/>
      <c r="H29" s="133"/>
      <c r="I29" s="134"/>
    </row>
    <row r="30" spans="1:9" ht="15" hidden="1">
      <c r="A30" s="131"/>
      <c r="B30" s="132"/>
      <c r="F30" s="134"/>
      <c r="G30" s="134"/>
      <c r="H30" s="133"/>
      <c r="I30" s="134"/>
    </row>
    <row r="31" spans="1:9" ht="15" hidden="1">
      <c r="A31" s="131"/>
      <c r="B31" s="132"/>
      <c r="F31" s="134"/>
      <c r="G31" s="134"/>
      <c r="H31" s="133"/>
      <c r="I31" s="134"/>
    </row>
    <row r="32" spans="1:9" ht="15" hidden="1">
      <c r="A32" s="131"/>
      <c r="B32" s="132"/>
      <c r="F32" s="134"/>
      <c r="G32" s="134"/>
      <c r="H32" s="133"/>
      <c r="I32" s="134"/>
    </row>
    <row r="33" spans="1:9" ht="15" hidden="1">
      <c r="A33" s="131"/>
      <c r="B33" s="132"/>
      <c r="F33" s="134"/>
      <c r="G33" s="134"/>
      <c r="H33" s="133"/>
      <c r="I33" s="134"/>
    </row>
    <row r="34" spans="1:9" ht="15" hidden="1">
      <c r="A34" s="131"/>
      <c r="B34" s="132"/>
      <c r="F34" s="134"/>
      <c r="G34" s="134"/>
      <c r="H34" s="133"/>
      <c r="I34" s="134"/>
    </row>
    <row r="35" spans="1:9" ht="15" hidden="1">
      <c r="A35" s="131"/>
      <c r="B35" s="132"/>
      <c r="F35" s="134"/>
      <c r="G35" s="134"/>
      <c r="H35" s="133"/>
      <c r="I35" s="134"/>
    </row>
    <row r="36" spans="1:9" ht="15" hidden="1">
      <c r="A36" s="131"/>
      <c r="B36" s="132"/>
      <c r="F36" s="134"/>
      <c r="G36" s="134"/>
      <c r="H36" s="133"/>
      <c r="I36" s="134"/>
    </row>
    <row r="37" spans="1:9" ht="15" hidden="1">
      <c r="A37" s="131"/>
      <c r="B37" s="132"/>
      <c r="F37" s="134"/>
      <c r="G37" s="134"/>
      <c r="H37" s="133"/>
      <c r="I37" s="134"/>
    </row>
    <row r="38" spans="1:9" ht="15" hidden="1">
      <c r="A38" s="131"/>
      <c r="B38" s="132"/>
      <c r="F38" s="134"/>
      <c r="G38" s="134"/>
      <c r="H38" s="133"/>
      <c r="I38" s="137"/>
    </row>
    <row r="39" spans="1:9" ht="15" hidden="1">
      <c r="A39" s="131"/>
      <c r="B39" s="132"/>
      <c r="F39" s="134"/>
      <c r="G39" s="134"/>
      <c r="H39" s="133"/>
      <c r="I39" s="134"/>
    </row>
    <row r="40" spans="1:9" ht="15" hidden="1">
      <c r="A40" s="131"/>
      <c r="B40" s="132"/>
      <c r="F40" s="134"/>
      <c r="G40" s="134"/>
      <c r="H40" s="133"/>
      <c r="I40" s="134"/>
    </row>
    <row r="41" spans="1:9" ht="15" hidden="1">
      <c r="A41" s="131"/>
      <c r="B41" s="132"/>
      <c r="F41" s="134"/>
      <c r="G41" s="134"/>
      <c r="H41" s="133"/>
      <c r="I41" s="134"/>
    </row>
    <row r="42" spans="1:9" ht="15" hidden="1">
      <c r="A42" s="131"/>
      <c r="B42" s="132"/>
      <c r="F42" s="134"/>
      <c r="G42" s="134"/>
      <c r="H42" s="133"/>
      <c r="I42" s="134"/>
    </row>
    <row r="43" spans="1:9" ht="15" hidden="1">
      <c r="A43" s="131"/>
      <c r="B43" s="132"/>
      <c r="F43" s="134"/>
      <c r="G43" s="134"/>
      <c r="H43" s="133"/>
      <c r="I43" s="134"/>
    </row>
    <row r="44" spans="1:9" ht="15" hidden="1">
      <c r="A44" s="131"/>
      <c r="B44" s="132"/>
      <c r="F44" s="134"/>
      <c r="G44" s="134"/>
      <c r="H44" s="133"/>
      <c r="I44" s="134"/>
    </row>
    <row r="45" spans="1:9" ht="15" hidden="1">
      <c r="A45" s="131"/>
      <c r="B45" s="132"/>
      <c r="F45" s="134"/>
      <c r="G45" s="134"/>
      <c r="H45" s="133"/>
      <c r="I45" s="134"/>
    </row>
    <row r="46" spans="1:9" ht="15" hidden="1">
      <c r="A46" s="131"/>
      <c r="B46" s="132"/>
      <c r="F46" s="134"/>
      <c r="G46" s="134"/>
      <c r="H46" s="133"/>
      <c r="I46" s="134"/>
    </row>
    <row r="47" spans="1:9" ht="15" hidden="1">
      <c r="A47" s="140"/>
      <c r="B47" s="116"/>
      <c r="F47" s="142"/>
      <c r="G47" s="142"/>
      <c r="H47" s="128"/>
      <c r="I47" s="143"/>
    </row>
    <row r="48" spans="1:9" ht="15" hidden="1">
      <c r="A48" s="140"/>
      <c r="B48" s="132"/>
      <c r="F48" s="142"/>
      <c r="G48" s="142"/>
      <c r="H48" s="128"/>
      <c r="I48" s="143"/>
    </row>
    <row r="49" spans="1:9" ht="15" hidden="1">
      <c r="A49" s="140"/>
      <c r="B49" s="116"/>
      <c r="F49" s="142"/>
      <c r="G49" s="142"/>
      <c r="H49" s="128"/>
      <c r="I49" s="143"/>
    </row>
    <row r="50" spans="1:9" ht="15" hidden="1">
      <c r="A50" s="140"/>
      <c r="B50" s="132"/>
      <c r="F50" s="142"/>
      <c r="G50" s="142"/>
      <c r="H50" s="128"/>
      <c r="I50" s="143"/>
    </row>
    <row r="51" spans="1:9" ht="15" hidden="1">
      <c r="A51" s="140"/>
      <c r="B51" s="116"/>
      <c r="F51" s="142"/>
      <c r="G51" s="142"/>
      <c r="H51" s="128"/>
      <c r="I51" s="143"/>
    </row>
    <row r="52" spans="1:9" ht="15" hidden="1">
      <c r="A52" s="144"/>
      <c r="B52" s="121"/>
      <c r="F52" s="126"/>
      <c r="G52" s="126"/>
      <c r="H52" s="123"/>
      <c r="I52" s="142"/>
    </row>
    <row r="53" spans="1:9" ht="15" hidden="1">
      <c r="A53" s="144"/>
      <c r="B53" s="121"/>
      <c r="F53" s="126"/>
      <c r="G53" s="126"/>
      <c r="H53" s="123"/>
      <c r="I53" s="142"/>
    </row>
    <row r="54" spans="1:9" ht="15" hidden="1">
      <c r="A54" s="144"/>
      <c r="B54" s="121"/>
      <c r="F54" s="126"/>
      <c r="G54" s="126"/>
      <c r="H54" s="123"/>
      <c r="I54" s="142"/>
    </row>
    <row r="55" spans="1:9" ht="15" hidden="1">
      <c r="A55" s="144"/>
      <c r="B55" s="121"/>
      <c r="F55" s="126"/>
      <c r="G55" s="126"/>
      <c r="H55" s="123"/>
      <c r="I55" s="142"/>
    </row>
    <row r="56" spans="1:9" ht="15" hidden="1">
      <c r="A56" s="144"/>
      <c r="B56" s="146"/>
      <c r="F56" s="147"/>
      <c r="G56" s="147"/>
      <c r="H56" s="123"/>
      <c r="I56" s="142"/>
    </row>
    <row r="57" spans="1:9" ht="15" hidden="1">
      <c r="A57" s="144"/>
      <c r="B57" s="146"/>
      <c r="F57" s="128"/>
      <c r="G57" s="128"/>
      <c r="H57" s="123"/>
      <c r="I57" s="142"/>
    </row>
    <row r="58" spans="1:9" ht="15" hidden="1">
      <c r="A58" s="144"/>
      <c r="B58" s="121"/>
      <c r="F58" s="148"/>
      <c r="G58" s="148"/>
      <c r="H58" s="149"/>
      <c r="I58" s="142"/>
    </row>
    <row r="59" spans="1:9" ht="15" hidden="1">
      <c r="A59" s="144"/>
      <c r="B59" s="121"/>
      <c r="F59" s="149"/>
      <c r="G59" s="149"/>
      <c r="H59" s="149"/>
      <c r="I59" s="142"/>
    </row>
    <row r="60" spans="1:9" ht="15" hidden="1">
      <c r="A60" s="144" t="s">
        <v>315</v>
      </c>
      <c r="B60" s="121"/>
      <c r="F60" s="116"/>
      <c r="G60" s="116"/>
      <c r="H60" s="128"/>
      <c r="I60" s="142"/>
    </row>
    <row r="61" spans="1:9" ht="15" hidden="1">
      <c r="A61" s="144" t="s">
        <v>315</v>
      </c>
      <c r="B61" s="121"/>
      <c r="F61" s="120"/>
      <c r="G61" s="120"/>
      <c r="H61" s="123"/>
      <c r="I61" s="142"/>
    </row>
    <row r="62" spans="1:9" ht="15" hidden="1">
      <c r="A62" s="144"/>
      <c r="B62" s="135"/>
      <c r="C62" s="136"/>
      <c r="D62" s="133"/>
      <c r="F62" s="153"/>
      <c r="G62" s="153"/>
      <c r="H62" s="154"/>
      <c r="I62" s="142"/>
    </row>
    <row r="63" spans="2:4" ht="15" hidden="1">
      <c r="B63" s="135"/>
      <c r="C63" s="136"/>
      <c r="D63" s="133"/>
    </row>
    <row r="64" spans="2:4" ht="15" hidden="1">
      <c r="B64" s="135"/>
      <c r="C64" s="136"/>
      <c r="D64" s="133"/>
    </row>
    <row r="65" spans="2:4" ht="15" hidden="1">
      <c r="B65" s="135"/>
      <c r="C65" s="136"/>
      <c r="D65" s="133"/>
    </row>
    <row r="66" spans="2:4" ht="15" hidden="1">
      <c r="B66" s="135"/>
      <c r="C66" s="136"/>
      <c r="D66" s="133"/>
    </row>
    <row r="67" spans="2:4" ht="15" hidden="1">
      <c r="B67" s="135"/>
      <c r="C67" s="136"/>
      <c r="D67" s="133"/>
    </row>
    <row r="68" spans="2:4" ht="15" hidden="1">
      <c r="B68" s="135"/>
      <c r="C68" s="136"/>
      <c r="D68" s="133"/>
    </row>
    <row r="69" spans="2:4" ht="15" hidden="1">
      <c r="B69" s="135"/>
      <c r="C69" s="136"/>
      <c r="D69" s="133"/>
    </row>
    <row r="70" spans="2:4" ht="15" hidden="1">
      <c r="B70" s="135"/>
      <c r="C70" s="136"/>
      <c r="D70" s="133"/>
    </row>
    <row r="71" spans="2:4" ht="15" hidden="1">
      <c r="B71" s="135"/>
      <c r="C71" s="136"/>
      <c r="D71" s="133"/>
    </row>
    <row r="72" spans="2:4" ht="15" hidden="1">
      <c r="B72" s="135"/>
      <c r="C72" s="136"/>
      <c r="D72" s="133"/>
    </row>
    <row r="73" spans="2:4" ht="15" hidden="1">
      <c r="B73" s="135"/>
      <c r="C73" s="136"/>
      <c r="D73" s="133"/>
    </row>
    <row r="74" spans="2:4" ht="15" hidden="1">
      <c r="B74" s="135"/>
      <c r="C74" s="136"/>
      <c r="D74" s="133"/>
    </row>
    <row r="75" spans="2:4" ht="15" hidden="1">
      <c r="B75" s="135"/>
      <c r="C75" s="136"/>
      <c r="D75" s="133"/>
    </row>
    <row r="76" spans="2:4" ht="15" hidden="1">
      <c r="B76" s="135"/>
      <c r="C76" s="136"/>
      <c r="D76" s="133"/>
    </row>
    <row r="77" spans="2:4" ht="15" hidden="1">
      <c r="B77" s="135"/>
      <c r="C77" s="136"/>
      <c r="D77" s="133"/>
    </row>
    <row r="78" spans="2:4" ht="15" hidden="1">
      <c r="B78" s="135"/>
      <c r="C78" s="136"/>
      <c r="D78" s="133"/>
    </row>
    <row r="79" spans="2:4" ht="15" hidden="1">
      <c r="B79" s="138"/>
      <c r="C79" s="136"/>
      <c r="D79" s="133"/>
    </row>
    <row r="80" spans="2:4" ht="15" hidden="1">
      <c r="B80" s="139"/>
      <c r="C80" s="136"/>
      <c r="D80" s="133"/>
    </row>
    <row r="81" spans="2:4" ht="15" hidden="1">
      <c r="B81" s="139"/>
      <c r="C81" s="136"/>
      <c r="D81" s="133"/>
    </row>
    <row r="82" spans="2:4" ht="15" hidden="1">
      <c r="B82" s="139"/>
      <c r="C82" s="136"/>
      <c r="D82" s="133"/>
    </row>
    <row r="83" spans="2:4" ht="15" hidden="1">
      <c r="B83" s="139"/>
      <c r="C83" s="136"/>
      <c r="D83" s="133"/>
    </row>
    <row r="84" spans="2:4" ht="15" hidden="1">
      <c r="B84" s="139"/>
      <c r="C84" s="141"/>
      <c r="D84" s="128"/>
    </row>
    <row r="85" spans="2:4" ht="15" hidden="1">
      <c r="B85" s="139"/>
      <c r="C85" s="141"/>
      <c r="D85" s="128"/>
    </row>
    <row r="86" spans="2:4" ht="15" hidden="1">
      <c r="B86" s="139"/>
      <c r="C86" s="141"/>
      <c r="D86" s="128"/>
    </row>
    <row r="87" spans="2:4" ht="15" hidden="1">
      <c r="B87" s="139"/>
      <c r="C87" s="141"/>
      <c r="D87" s="128"/>
    </row>
    <row r="88" spans="2:4" ht="15" hidden="1">
      <c r="B88" s="139"/>
      <c r="C88" s="141"/>
      <c r="D88" s="128"/>
    </row>
    <row r="89" spans="2:4" ht="15" hidden="1">
      <c r="B89" s="138"/>
      <c r="C89" s="145"/>
      <c r="D89" s="123"/>
    </row>
    <row r="90" spans="2:4" ht="15" hidden="1">
      <c r="B90" s="139"/>
      <c r="C90" s="145"/>
      <c r="D90" s="123"/>
    </row>
    <row r="91" spans="2:4" ht="15" hidden="1">
      <c r="B91" s="135"/>
      <c r="C91" s="145"/>
      <c r="D91" s="123"/>
    </row>
    <row r="92" spans="2:4" ht="15" hidden="1">
      <c r="B92" s="135"/>
      <c r="C92" s="145"/>
      <c r="D92" s="123"/>
    </row>
    <row r="93" spans="2:4" ht="15" hidden="1">
      <c r="B93" s="135"/>
      <c r="C93" s="145"/>
      <c r="D93" s="123"/>
    </row>
    <row r="94" spans="2:4" ht="15" hidden="1">
      <c r="B94" s="135"/>
      <c r="C94" s="122"/>
      <c r="D94" s="123"/>
    </row>
    <row r="95" spans="2:4" ht="15" hidden="1">
      <c r="B95" s="135"/>
      <c r="C95" s="122"/>
      <c r="D95" s="127"/>
    </row>
    <row r="96" spans="2:4" ht="15" hidden="1">
      <c r="B96" s="121"/>
      <c r="C96" s="122"/>
      <c r="D96" s="149"/>
    </row>
    <row r="97" spans="2:4" ht="15" hidden="1">
      <c r="B97" s="121"/>
      <c r="C97" s="122"/>
      <c r="D97" s="142"/>
    </row>
    <row r="98" spans="2:4" ht="15">
      <c r="B98" s="121"/>
      <c r="C98" s="122"/>
      <c r="D98" s="127"/>
    </row>
    <row r="99" spans="2:4" ht="15.75">
      <c r="B99" s="150" t="s">
        <v>355</v>
      </c>
      <c r="C99" s="151"/>
      <c r="D99" s="152" t="s">
        <v>334</v>
      </c>
    </row>
  </sheetData>
  <mergeCells count="10">
    <mergeCell ref="B8:B9"/>
    <mergeCell ref="C8:C9"/>
    <mergeCell ref="A5:F5"/>
    <mergeCell ref="A4:I4"/>
    <mergeCell ref="A6:I6"/>
    <mergeCell ref="F8:F9"/>
    <mergeCell ref="G8:G9"/>
    <mergeCell ref="H8:H9"/>
    <mergeCell ref="D8:E8"/>
    <mergeCell ref="A8:A9"/>
  </mergeCells>
  <printOptions/>
  <pageMargins left="0.3937007874015748" right="0.1968503937007874"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156"/>
  <sheetViews>
    <sheetView view="pageBreakPreview" zoomScale="75" zoomScaleNormal="75" zoomScaleSheetLayoutView="75" workbookViewId="0" topLeftCell="B2">
      <selection activeCell="Q9" sqref="Q9"/>
    </sheetView>
  </sheetViews>
  <sheetFormatPr defaultColWidth="9.00390625" defaultRowHeight="12.75"/>
  <cols>
    <col min="1" max="1" width="10.125" style="23" hidden="1" customWidth="1"/>
    <col min="2" max="2" width="21.375" style="60" customWidth="1"/>
    <col min="3" max="3" width="47.75390625" style="60" customWidth="1"/>
    <col min="4" max="4" width="34.00390625" style="19" customWidth="1"/>
    <col min="5" max="5" width="12.625" style="40" customWidth="1"/>
    <col min="6" max="6" width="26.75390625" style="23" customWidth="1"/>
    <col min="7" max="7" width="14.125" style="23" customWidth="1"/>
    <col min="8" max="8" width="14.125" style="70" customWidth="1"/>
    <col min="9" max="11" width="0" style="23" hidden="1" customWidth="1"/>
    <col min="12" max="16384" width="9.125" style="23" customWidth="1"/>
  </cols>
  <sheetData>
    <row r="1" spans="5:9" ht="15">
      <c r="E1" s="23"/>
      <c r="F1" s="23" t="s">
        <v>479</v>
      </c>
      <c r="I1" s="70"/>
    </row>
    <row r="2" spans="5:10" ht="15">
      <c r="E2" s="26"/>
      <c r="F2" s="26" t="s">
        <v>47</v>
      </c>
      <c r="I2" s="26"/>
      <c r="J2" s="10"/>
    </row>
    <row r="3" spans="5:10" ht="15">
      <c r="E3" s="26"/>
      <c r="F3" s="26" t="s">
        <v>391</v>
      </c>
      <c r="G3" s="23" t="s">
        <v>49</v>
      </c>
      <c r="I3" s="26"/>
      <c r="J3" s="10"/>
    </row>
    <row r="4" spans="1:9" ht="15">
      <c r="A4" s="291"/>
      <c r="B4" s="291"/>
      <c r="C4" s="291"/>
      <c r="D4" s="291"/>
      <c r="E4" s="291"/>
      <c r="F4" s="291"/>
      <c r="G4" s="291"/>
      <c r="H4" s="291"/>
      <c r="I4" s="291"/>
    </row>
    <row r="5" spans="1:9" ht="15.75">
      <c r="A5" s="301" t="s">
        <v>119</v>
      </c>
      <c r="B5" s="301"/>
      <c r="C5" s="301"/>
      <c r="D5" s="301"/>
      <c r="E5" s="301"/>
      <c r="F5" s="301"/>
      <c r="G5" s="301"/>
      <c r="H5" s="301"/>
      <c r="I5" s="301"/>
    </row>
    <row r="6" spans="1:9" ht="15.75">
      <c r="A6" s="301"/>
      <c r="B6" s="301"/>
      <c r="C6" s="301"/>
      <c r="D6" s="301"/>
      <c r="E6" s="301"/>
      <c r="F6" s="301"/>
      <c r="G6" s="301"/>
      <c r="H6" s="301"/>
      <c r="I6" s="301"/>
    </row>
    <row r="7" spans="1:9" ht="15.75" hidden="1">
      <c r="A7" s="164"/>
      <c r="B7" s="169"/>
      <c r="C7" s="169"/>
      <c r="D7" s="172"/>
      <c r="E7" s="97"/>
      <c r="F7" s="164"/>
      <c r="G7" s="164"/>
      <c r="H7" s="173"/>
      <c r="I7" s="164"/>
    </row>
    <row r="8" spans="1:11" ht="69" customHeight="1">
      <c r="A8" s="174" t="s">
        <v>308</v>
      </c>
      <c r="B8" s="174" t="s">
        <v>470</v>
      </c>
      <c r="C8" s="174" t="s">
        <v>364</v>
      </c>
      <c r="D8" s="302" t="s">
        <v>300</v>
      </c>
      <c r="E8" s="303"/>
      <c r="F8" s="302" t="s">
        <v>301</v>
      </c>
      <c r="G8" s="303"/>
      <c r="H8" s="175" t="s">
        <v>248</v>
      </c>
      <c r="I8" s="174" t="s">
        <v>341</v>
      </c>
      <c r="J8" s="43" t="s">
        <v>342</v>
      </c>
      <c r="K8" s="39" t="s">
        <v>309</v>
      </c>
    </row>
    <row r="9" spans="1:11" ht="80.25" customHeight="1">
      <c r="A9" s="174"/>
      <c r="B9" s="174" t="s">
        <v>471</v>
      </c>
      <c r="C9" s="174" t="s">
        <v>359</v>
      </c>
      <c r="D9" s="176" t="s">
        <v>480</v>
      </c>
      <c r="E9" s="177" t="s">
        <v>328</v>
      </c>
      <c r="F9" s="176" t="s">
        <v>481</v>
      </c>
      <c r="G9" s="176" t="s">
        <v>328</v>
      </c>
      <c r="H9" s="178" t="s">
        <v>328</v>
      </c>
      <c r="I9" s="174"/>
      <c r="J9" s="43"/>
      <c r="K9" s="39"/>
    </row>
    <row r="10" spans="1:11" ht="15.75" customHeight="1">
      <c r="A10" s="174"/>
      <c r="B10" s="79" t="s">
        <v>472</v>
      </c>
      <c r="C10" s="78" t="s">
        <v>482</v>
      </c>
      <c r="D10" s="172"/>
      <c r="E10" s="80">
        <f>SUM(E12:E55,)</f>
        <v>20000</v>
      </c>
      <c r="F10" s="80">
        <f>SUM(F11:F107,)</f>
        <v>0</v>
      </c>
      <c r="G10" s="80">
        <f>SUM(G11:G107,)</f>
        <v>0</v>
      </c>
      <c r="H10" s="80">
        <f>SUM(H12:H55)</f>
        <v>20000</v>
      </c>
      <c r="I10" s="174"/>
      <c r="J10" s="43"/>
      <c r="K10" s="39"/>
    </row>
    <row r="11" spans="1:11" ht="39.75" customHeight="1" hidden="1">
      <c r="A11" s="174"/>
      <c r="B11" s="174"/>
      <c r="C11" s="174"/>
      <c r="D11" s="174"/>
      <c r="E11" s="179"/>
      <c r="F11" s="174"/>
      <c r="G11" s="174"/>
      <c r="H11" s="180"/>
      <c r="I11" s="174"/>
      <c r="J11" s="43"/>
      <c r="K11" s="39"/>
    </row>
    <row r="12" spans="1:11" s="82" customFormat="1" ht="14.25" customHeight="1">
      <c r="A12" s="78"/>
      <c r="B12" s="79"/>
      <c r="C12" s="78"/>
      <c r="D12" s="78"/>
      <c r="E12" s="163"/>
      <c r="F12" s="78"/>
      <c r="G12" s="78"/>
      <c r="H12" s="80"/>
      <c r="I12" s="78"/>
      <c r="J12" s="81"/>
      <c r="K12" s="78"/>
    </row>
    <row r="13" spans="1:11" s="168" customFormat="1" ht="73.5" customHeight="1">
      <c r="A13" s="181" t="s">
        <v>315</v>
      </c>
      <c r="B13" s="182" t="s">
        <v>338</v>
      </c>
      <c r="C13" s="183" t="s">
        <v>339</v>
      </c>
      <c r="D13" s="183" t="s">
        <v>9</v>
      </c>
      <c r="E13" s="184">
        <v>20000</v>
      </c>
      <c r="F13" s="184"/>
      <c r="G13" s="184">
        <v>0</v>
      </c>
      <c r="H13" s="184">
        <f>E13+G13</f>
        <v>20000</v>
      </c>
      <c r="I13" s="185"/>
      <c r="J13" s="166"/>
      <c r="K13" s="167">
        <f aca="true" t="shared" si="0" ref="K13:K38">SUM(A13:J13)</f>
        <v>40000</v>
      </c>
    </row>
    <row r="14" spans="1:11" s="168" customFormat="1" ht="13.5" customHeight="1">
      <c r="A14" s="181" t="s">
        <v>315</v>
      </c>
      <c r="B14" s="186"/>
      <c r="C14" s="187"/>
      <c r="D14" s="188"/>
      <c r="E14" s="184"/>
      <c r="F14" s="189"/>
      <c r="G14" s="184"/>
      <c r="H14" s="184"/>
      <c r="I14" s="185"/>
      <c r="J14" s="166"/>
      <c r="K14" s="167">
        <f t="shared" si="0"/>
        <v>0</v>
      </c>
    </row>
    <row r="15" spans="1:11" s="168" customFormat="1" ht="13.5" customHeight="1" hidden="1">
      <c r="A15" s="181" t="s">
        <v>315</v>
      </c>
      <c r="B15" s="186"/>
      <c r="C15" s="187"/>
      <c r="D15" s="188"/>
      <c r="E15" s="184"/>
      <c r="F15" s="189"/>
      <c r="G15" s="184"/>
      <c r="H15" s="184"/>
      <c r="I15" s="185"/>
      <c r="J15" s="166"/>
      <c r="K15" s="167">
        <f t="shared" si="0"/>
        <v>0</v>
      </c>
    </row>
    <row r="16" spans="1:11" s="168" customFormat="1" ht="18" customHeight="1" hidden="1">
      <c r="A16" s="181" t="s">
        <v>315</v>
      </c>
      <c r="B16" s="186"/>
      <c r="C16" s="187"/>
      <c r="D16" s="188"/>
      <c r="E16" s="184"/>
      <c r="F16" s="189"/>
      <c r="G16" s="184"/>
      <c r="H16" s="184"/>
      <c r="I16" s="185"/>
      <c r="J16" s="166">
        <v>334.9</v>
      </c>
      <c r="K16" s="167">
        <f t="shared" si="0"/>
        <v>334.9</v>
      </c>
    </row>
    <row r="17" spans="1:11" s="168" customFormat="1" ht="15.75" hidden="1">
      <c r="A17" s="181" t="s">
        <v>315</v>
      </c>
      <c r="B17" s="186"/>
      <c r="C17" s="187"/>
      <c r="D17" s="188"/>
      <c r="E17" s="184"/>
      <c r="F17" s="189"/>
      <c r="G17" s="184"/>
      <c r="H17" s="184"/>
      <c r="I17" s="185"/>
      <c r="J17" s="166"/>
      <c r="K17" s="167">
        <f t="shared" si="0"/>
        <v>0</v>
      </c>
    </row>
    <row r="18" spans="1:11" s="168" customFormat="1" ht="15.75" hidden="1">
      <c r="A18" s="181" t="s">
        <v>315</v>
      </c>
      <c r="B18" s="186"/>
      <c r="C18" s="187"/>
      <c r="D18" s="188"/>
      <c r="E18" s="184"/>
      <c r="F18" s="189"/>
      <c r="G18" s="184"/>
      <c r="H18" s="184"/>
      <c r="I18" s="185"/>
      <c r="J18" s="166"/>
      <c r="K18" s="167">
        <f t="shared" si="0"/>
        <v>0</v>
      </c>
    </row>
    <row r="19" spans="1:11" s="168" customFormat="1" ht="15.75" hidden="1">
      <c r="A19" s="181" t="s">
        <v>315</v>
      </c>
      <c r="B19" s="186"/>
      <c r="C19" s="187"/>
      <c r="D19" s="188"/>
      <c r="E19" s="184"/>
      <c r="F19" s="189"/>
      <c r="G19" s="184"/>
      <c r="H19" s="184"/>
      <c r="I19" s="185"/>
      <c r="J19" s="166"/>
      <c r="K19" s="167">
        <f t="shared" si="0"/>
        <v>0</v>
      </c>
    </row>
    <row r="20" spans="1:11" s="168" customFormat="1" ht="15.75" hidden="1">
      <c r="A20" s="181" t="s">
        <v>315</v>
      </c>
      <c r="B20" s="186"/>
      <c r="C20" s="187"/>
      <c r="D20" s="188"/>
      <c r="E20" s="184"/>
      <c r="F20" s="190"/>
      <c r="G20" s="190"/>
      <c r="H20" s="184"/>
      <c r="I20" s="185"/>
      <c r="J20" s="166"/>
      <c r="K20" s="167">
        <f t="shared" si="0"/>
        <v>0</v>
      </c>
    </row>
    <row r="21" spans="1:11" s="168" customFormat="1" ht="15" customHeight="1" hidden="1">
      <c r="A21" s="181" t="s">
        <v>315</v>
      </c>
      <c r="B21" s="186"/>
      <c r="C21" s="187"/>
      <c r="D21" s="188"/>
      <c r="E21" s="184"/>
      <c r="F21" s="190"/>
      <c r="G21" s="190"/>
      <c r="H21" s="184"/>
      <c r="I21" s="185"/>
      <c r="J21" s="166"/>
      <c r="K21" s="167">
        <f t="shared" si="0"/>
        <v>0</v>
      </c>
    </row>
    <row r="22" spans="1:11" s="168" customFormat="1" ht="15.75" hidden="1">
      <c r="A22" s="181" t="s">
        <v>315</v>
      </c>
      <c r="B22" s="186"/>
      <c r="C22" s="187"/>
      <c r="D22" s="188"/>
      <c r="E22" s="184"/>
      <c r="F22" s="190"/>
      <c r="G22" s="190"/>
      <c r="H22" s="184"/>
      <c r="I22" s="185"/>
      <c r="J22" s="166"/>
      <c r="K22" s="167">
        <f t="shared" si="0"/>
        <v>0</v>
      </c>
    </row>
    <row r="23" spans="1:11" s="168" customFormat="1" ht="18" customHeight="1" hidden="1">
      <c r="A23" s="181" t="s">
        <v>315</v>
      </c>
      <c r="B23" s="186"/>
      <c r="C23" s="187"/>
      <c r="D23" s="188"/>
      <c r="E23" s="184"/>
      <c r="F23" s="190"/>
      <c r="G23" s="190"/>
      <c r="H23" s="184"/>
      <c r="I23" s="185"/>
      <c r="J23" s="166"/>
      <c r="K23" s="167">
        <f t="shared" si="0"/>
        <v>0</v>
      </c>
    </row>
    <row r="24" spans="1:11" s="168" customFormat="1" ht="16.5" customHeight="1" hidden="1">
      <c r="A24" s="181" t="s">
        <v>315</v>
      </c>
      <c r="B24" s="186"/>
      <c r="C24" s="187"/>
      <c r="D24" s="188"/>
      <c r="E24" s="184"/>
      <c r="F24" s="190"/>
      <c r="G24" s="190"/>
      <c r="H24" s="184"/>
      <c r="I24" s="185"/>
      <c r="J24" s="166"/>
      <c r="K24" s="167">
        <f t="shared" si="0"/>
        <v>0</v>
      </c>
    </row>
    <row r="25" spans="1:11" s="168" customFormat="1" ht="15.75" hidden="1">
      <c r="A25" s="181" t="s">
        <v>315</v>
      </c>
      <c r="B25" s="186"/>
      <c r="C25" s="187"/>
      <c r="D25" s="188"/>
      <c r="E25" s="184"/>
      <c r="F25" s="190"/>
      <c r="G25" s="190"/>
      <c r="H25" s="184"/>
      <c r="I25" s="185"/>
      <c r="J25" s="166"/>
      <c r="K25" s="167">
        <f t="shared" si="0"/>
        <v>0</v>
      </c>
    </row>
    <row r="26" spans="1:11" s="168" customFormat="1" ht="15.75" hidden="1">
      <c r="A26" s="181" t="s">
        <v>315</v>
      </c>
      <c r="B26" s="186"/>
      <c r="C26" s="187"/>
      <c r="D26" s="188"/>
      <c r="E26" s="184"/>
      <c r="F26" s="190"/>
      <c r="G26" s="190"/>
      <c r="H26" s="184"/>
      <c r="I26" s="185"/>
      <c r="J26" s="166"/>
      <c r="K26" s="167">
        <f t="shared" si="0"/>
        <v>0</v>
      </c>
    </row>
    <row r="27" spans="1:11" s="168" customFormat="1" ht="15.75" customHeight="1" hidden="1">
      <c r="A27" s="181" t="s">
        <v>315</v>
      </c>
      <c r="B27" s="186"/>
      <c r="C27" s="187"/>
      <c r="D27" s="188"/>
      <c r="E27" s="184"/>
      <c r="F27" s="190"/>
      <c r="G27" s="190"/>
      <c r="H27" s="184"/>
      <c r="I27" s="185"/>
      <c r="J27" s="166"/>
      <c r="K27" s="167">
        <f t="shared" si="0"/>
        <v>0</v>
      </c>
    </row>
    <row r="28" spans="1:11" s="168" customFormat="1" ht="15.75" hidden="1">
      <c r="A28" s="181" t="s">
        <v>315</v>
      </c>
      <c r="B28" s="186"/>
      <c r="C28" s="187"/>
      <c r="D28" s="188"/>
      <c r="E28" s="184"/>
      <c r="F28" s="190"/>
      <c r="G28" s="190"/>
      <c r="H28" s="184"/>
      <c r="I28" s="185"/>
      <c r="J28" s="166"/>
      <c r="K28" s="167">
        <f t="shared" si="0"/>
        <v>0</v>
      </c>
    </row>
    <row r="29" spans="1:11" s="168" customFormat="1" ht="15.75" hidden="1">
      <c r="A29" s="181" t="s">
        <v>315</v>
      </c>
      <c r="B29" s="186"/>
      <c r="C29" s="187"/>
      <c r="D29" s="188"/>
      <c r="E29" s="184"/>
      <c r="F29" s="190"/>
      <c r="G29" s="190"/>
      <c r="H29" s="184"/>
      <c r="I29" s="185"/>
      <c r="J29" s="166"/>
      <c r="K29" s="167">
        <f t="shared" si="0"/>
        <v>0</v>
      </c>
    </row>
    <row r="30" spans="1:11" s="95" customFormat="1" ht="15.75" hidden="1">
      <c r="A30" s="191" t="s">
        <v>315</v>
      </c>
      <c r="B30" s="186"/>
      <c r="C30" s="187"/>
      <c r="D30" s="188"/>
      <c r="E30" s="184"/>
      <c r="F30" s="190"/>
      <c r="G30" s="190"/>
      <c r="H30" s="184"/>
      <c r="I30" s="190"/>
      <c r="J30" s="89"/>
      <c r="K30" s="94">
        <f t="shared" si="0"/>
        <v>0</v>
      </c>
    </row>
    <row r="31" spans="1:11" s="168" customFormat="1" ht="15.75" hidden="1">
      <c r="A31" s="181" t="s">
        <v>315</v>
      </c>
      <c r="B31" s="186"/>
      <c r="C31" s="187"/>
      <c r="D31" s="188"/>
      <c r="E31" s="184"/>
      <c r="F31" s="190"/>
      <c r="G31" s="190"/>
      <c r="H31" s="184"/>
      <c r="I31" s="185"/>
      <c r="J31" s="166"/>
      <c r="K31" s="167">
        <f t="shared" si="0"/>
        <v>0</v>
      </c>
    </row>
    <row r="32" spans="1:11" s="168" customFormat="1" ht="15.75" hidden="1">
      <c r="A32" s="181" t="s">
        <v>315</v>
      </c>
      <c r="B32" s="186"/>
      <c r="C32" s="187"/>
      <c r="D32" s="188"/>
      <c r="E32" s="184"/>
      <c r="F32" s="190"/>
      <c r="G32" s="190"/>
      <c r="H32" s="184"/>
      <c r="I32" s="185"/>
      <c r="J32" s="166"/>
      <c r="K32" s="167">
        <f t="shared" si="0"/>
        <v>0</v>
      </c>
    </row>
    <row r="33" spans="1:11" s="95" customFormat="1" ht="15.75" hidden="1">
      <c r="A33" s="191" t="s">
        <v>315</v>
      </c>
      <c r="B33" s="182"/>
      <c r="C33" s="187"/>
      <c r="D33" s="188"/>
      <c r="E33" s="184"/>
      <c r="F33" s="190"/>
      <c r="G33" s="190"/>
      <c r="H33" s="184"/>
      <c r="I33" s="190"/>
      <c r="J33" s="89"/>
      <c r="K33" s="94">
        <f t="shared" si="0"/>
        <v>0</v>
      </c>
    </row>
    <row r="34" spans="1:11" s="95" customFormat="1" ht="17.25" customHeight="1" hidden="1">
      <c r="A34" s="191" t="s">
        <v>315</v>
      </c>
      <c r="B34" s="182"/>
      <c r="C34" s="187"/>
      <c r="D34" s="188"/>
      <c r="E34" s="184"/>
      <c r="F34" s="190"/>
      <c r="G34" s="190"/>
      <c r="H34" s="184"/>
      <c r="I34" s="190"/>
      <c r="J34" s="89"/>
      <c r="K34" s="94">
        <f t="shared" si="0"/>
        <v>0</v>
      </c>
    </row>
    <row r="35" spans="1:11" s="95" customFormat="1" ht="15.75" hidden="1">
      <c r="A35" s="191" t="s">
        <v>315</v>
      </c>
      <c r="B35" s="182"/>
      <c r="C35" s="187"/>
      <c r="D35" s="188"/>
      <c r="E35" s="184"/>
      <c r="F35" s="190"/>
      <c r="G35" s="190"/>
      <c r="H35" s="184"/>
      <c r="I35" s="190"/>
      <c r="J35" s="89"/>
      <c r="K35" s="94">
        <f t="shared" si="0"/>
        <v>0</v>
      </c>
    </row>
    <row r="36" spans="1:11" s="95" customFormat="1" ht="15" customHeight="1" hidden="1">
      <c r="A36" s="191" t="s">
        <v>315</v>
      </c>
      <c r="B36" s="182"/>
      <c r="C36" s="187"/>
      <c r="D36" s="188"/>
      <c r="E36" s="184"/>
      <c r="F36" s="190"/>
      <c r="G36" s="190"/>
      <c r="H36" s="184"/>
      <c r="I36" s="192"/>
      <c r="J36" s="96"/>
      <c r="K36" s="96">
        <f t="shared" si="0"/>
        <v>0</v>
      </c>
    </row>
    <row r="37" spans="1:11" s="95" customFormat="1" ht="15.75" hidden="1">
      <c r="A37" s="191" t="s">
        <v>315</v>
      </c>
      <c r="B37" s="182"/>
      <c r="C37" s="187"/>
      <c r="D37" s="188"/>
      <c r="E37" s="184"/>
      <c r="F37" s="190"/>
      <c r="G37" s="190"/>
      <c r="H37" s="184"/>
      <c r="I37" s="190"/>
      <c r="J37" s="89"/>
      <c r="K37" s="94">
        <f t="shared" si="0"/>
        <v>0</v>
      </c>
    </row>
    <row r="38" spans="1:11" s="95" customFormat="1" ht="15.75" hidden="1">
      <c r="A38" s="191" t="s">
        <v>315</v>
      </c>
      <c r="B38" s="182"/>
      <c r="C38" s="187"/>
      <c r="D38" s="188"/>
      <c r="E38" s="184"/>
      <c r="F38" s="190"/>
      <c r="G38" s="190"/>
      <c r="H38" s="184"/>
      <c r="I38" s="190"/>
      <c r="J38" s="89"/>
      <c r="K38" s="94">
        <f t="shared" si="0"/>
        <v>0</v>
      </c>
    </row>
    <row r="39" spans="1:11" s="95" customFormat="1" ht="15.75" hidden="1">
      <c r="A39" s="191"/>
      <c r="B39" s="182"/>
      <c r="C39" s="187"/>
      <c r="D39" s="188"/>
      <c r="E39" s="184"/>
      <c r="F39" s="190"/>
      <c r="G39" s="190"/>
      <c r="H39" s="184"/>
      <c r="I39" s="190"/>
      <c r="J39" s="89"/>
      <c r="K39" s="94"/>
    </row>
    <row r="40" spans="1:11" s="95" customFormat="1" ht="15.75" hidden="1">
      <c r="A40" s="191"/>
      <c r="B40" s="182"/>
      <c r="C40" s="187"/>
      <c r="D40" s="188"/>
      <c r="E40" s="184"/>
      <c r="F40" s="190"/>
      <c r="G40" s="190"/>
      <c r="H40" s="184"/>
      <c r="I40" s="190"/>
      <c r="J40" s="89"/>
      <c r="K40" s="94"/>
    </row>
    <row r="41" spans="1:11" s="95" customFormat="1" ht="15.75" hidden="1">
      <c r="A41" s="191"/>
      <c r="B41" s="182"/>
      <c r="C41" s="187"/>
      <c r="D41" s="188"/>
      <c r="E41" s="184"/>
      <c r="F41" s="190"/>
      <c r="G41" s="190"/>
      <c r="H41" s="184"/>
      <c r="I41" s="190"/>
      <c r="J41" s="89"/>
      <c r="K41" s="94"/>
    </row>
    <row r="42" spans="1:11" s="95" customFormat="1" ht="15.75" hidden="1">
      <c r="A42" s="191"/>
      <c r="B42" s="182"/>
      <c r="C42" s="187"/>
      <c r="D42" s="188"/>
      <c r="E42" s="184"/>
      <c r="F42" s="190"/>
      <c r="G42" s="190"/>
      <c r="H42" s="184"/>
      <c r="I42" s="190"/>
      <c r="J42" s="89"/>
      <c r="K42" s="94"/>
    </row>
    <row r="43" spans="1:11" s="95" customFormat="1" ht="15.75" hidden="1">
      <c r="A43" s="191"/>
      <c r="B43" s="182"/>
      <c r="C43" s="187"/>
      <c r="D43" s="188"/>
      <c r="E43" s="184"/>
      <c r="F43" s="190"/>
      <c r="G43" s="190"/>
      <c r="H43" s="184"/>
      <c r="I43" s="190"/>
      <c r="J43" s="89"/>
      <c r="K43" s="94"/>
    </row>
    <row r="44" spans="1:11" s="95" customFormat="1" ht="16.5" customHeight="1" hidden="1">
      <c r="A44" s="191"/>
      <c r="B44" s="182"/>
      <c r="C44" s="187"/>
      <c r="D44" s="188"/>
      <c r="E44" s="184"/>
      <c r="F44" s="190"/>
      <c r="G44" s="190"/>
      <c r="H44" s="184"/>
      <c r="I44" s="190"/>
      <c r="J44" s="89"/>
      <c r="K44" s="94"/>
    </row>
    <row r="45" spans="1:11" s="168" customFormat="1" ht="16.5" customHeight="1" hidden="1">
      <c r="A45" s="181"/>
      <c r="B45" s="182"/>
      <c r="C45" s="187"/>
      <c r="D45" s="188"/>
      <c r="E45" s="184"/>
      <c r="F45" s="190"/>
      <c r="G45" s="190"/>
      <c r="H45" s="184"/>
      <c r="I45" s="185"/>
      <c r="J45" s="166"/>
      <c r="K45" s="167"/>
    </row>
    <row r="46" spans="1:11" s="95" customFormat="1" ht="15.75">
      <c r="A46" s="191"/>
      <c r="B46" s="182"/>
      <c r="C46" s="187"/>
      <c r="D46" s="188"/>
      <c r="E46" s="184"/>
      <c r="F46" s="190"/>
      <c r="G46" s="190"/>
      <c r="H46" s="184"/>
      <c r="I46" s="190"/>
      <c r="J46" s="89"/>
      <c r="K46" s="94"/>
    </row>
    <row r="47" spans="1:11" s="95" customFormat="1" ht="15.75" hidden="1">
      <c r="A47" s="191"/>
      <c r="B47" s="186"/>
      <c r="C47" s="187"/>
      <c r="D47" s="188"/>
      <c r="E47" s="184"/>
      <c r="F47" s="190"/>
      <c r="G47" s="190"/>
      <c r="H47" s="184"/>
      <c r="I47" s="190"/>
      <c r="J47" s="89"/>
      <c r="K47" s="94"/>
    </row>
    <row r="48" spans="1:11" s="95" customFormat="1" ht="15.75" hidden="1">
      <c r="A48" s="191"/>
      <c r="B48" s="186"/>
      <c r="C48" s="187"/>
      <c r="D48" s="188"/>
      <c r="E48" s="184"/>
      <c r="F48" s="190"/>
      <c r="G48" s="190"/>
      <c r="H48" s="184"/>
      <c r="I48" s="190"/>
      <c r="J48" s="89"/>
      <c r="K48" s="94"/>
    </row>
    <row r="49" spans="1:11" s="95" customFormat="1" ht="15.75" hidden="1">
      <c r="A49" s="191"/>
      <c r="B49" s="186"/>
      <c r="C49" s="187"/>
      <c r="D49" s="188"/>
      <c r="E49" s="184"/>
      <c r="F49" s="190"/>
      <c r="G49" s="190"/>
      <c r="H49" s="184"/>
      <c r="I49" s="190"/>
      <c r="J49" s="89"/>
      <c r="K49" s="94"/>
    </row>
    <row r="50" spans="1:11" s="95" customFormat="1" ht="15.75" hidden="1">
      <c r="A50" s="191"/>
      <c r="B50" s="186"/>
      <c r="C50" s="187"/>
      <c r="D50" s="188"/>
      <c r="E50" s="184"/>
      <c r="F50" s="190"/>
      <c r="G50" s="190"/>
      <c r="H50" s="184"/>
      <c r="I50" s="190"/>
      <c r="J50" s="89"/>
      <c r="K50" s="94"/>
    </row>
    <row r="51" spans="1:11" s="95" customFormat="1" ht="15" customHeight="1" hidden="1">
      <c r="A51" s="191"/>
      <c r="B51" s="186"/>
      <c r="C51" s="187"/>
      <c r="D51" s="188"/>
      <c r="E51" s="184"/>
      <c r="F51" s="190"/>
      <c r="G51" s="190"/>
      <c r="H51" s="184"/>
      <c r="I51" s="190"/>
      <c r="J51" s="89"/>
      <c r="K51" s="94"/>
    </row>
    <row r="52" spans="1:11" s="64" customFormat="1" ht="13.5" customHeight="1" hidden="1">
      <c r="A52" s="193"/>
      <c r="B52" s="186"/>
      <c r="C52" s="187"/>
      <c r="D52" s="188"/>
      <c r="E52" s="184"/>
      <c r="F52" s="190"/>
      <c r="G52" s="190"/>
      <c r="H52" s="184"/>
      <c r="I52" s="194"/>
      <c r="J52" s="43"/>
      <c r="K52" s="63"/>
    </row>
    <row r="53" spans="1:11" ht="15.75" hidden="1">
      <c r="A53" s="195"/>
      <c r="B53" s="186"/>
      <c r="C53" s="187"/>
      <c r="D53" s="196"/>
      <c r="E53" s="180"/>
      <c r="F53" s="179"/>
      <c r="G53" s="179"/>
      <c r="H53" s="180"/>
      <c r="I53" s="179"/>
      <c r="J53" s="43"/>
      <c r="K53" s="41"/>
    </row>
    <row r="54" spans="1:11" ht="47.25" hidden="1">
      <c r="A54" s="195"/>
      <c r="B54" s="186">
        <v>150101</v>
      </c>
      <c r="C54" s="187" t="s">
        <v>278</v>
      </c>
      <c r="D54" s="196" t="s">
        <v>410</v>
      </c>
      <c r="E54" s="180">
        <v>0</v>
      </c>
      <c r="F54" s="179"/>
      <c r="G54" s="179"/>
      <c r="H54" s="180">
        <v>0</v>
      </c>
      <c r="I54" s="179"/>
      <c r="J54" s="43"/>
      <c r="K54" s="41"/>
    </row>
    <row r="55" spans="1:11" ht="15.75" hidden="1">
      <c r="A55" s="195"/>
      <c r="B55" s="186">
        <v>150101</v>
      </c>
      <c r="C55" s="187" t="s">
        <v>278</v>
      </c>
      <c r="D55" s="197"/>
      <c r="E55" s="198"/>
      <c r="F55" s="179"/>
      <c r="G55" s="179"/>
      <c r="H55" s="180"/>
      <c r="I55" s="179"/>
      <c r="J55" s="43"/>
      <c r="K55" s="41"/>
    </row>
    <row r="56" spans="1:11" ht="15.75" hidden="1">
      <c r="A56" s="195"/>
      <c r="B56" s="186">
        <v>150101</v>
      </c>
      <c r="C56" s="187" t="s">
        <v>278</v>
      </c>
      <c r="D56" s="197"/>
      <c r="E56" s="198"/>
      <c r="F56" s="163"/>
      <c r="G56" s="163"/>
      <c r="H56" s="199"/>
      <c r="I56" s="179"/>
      <c r="J56" s="43"/>
      <c r="K56" s="41"/>
    </row>
    <row r="57" spans="1:11" ht="15.75">
      <c r="A57" s="195" t="s">
        <v>315</v>
      </c>
      <c r="B57" s="170"/>
      <c r="C57" s="171" t="s">
        <v>483</v>
      </c>
      <c r="D57" s="197"/>
      <c r="E57" s="199">
        <f>SUM(E13:E53)</f>
        <v>20000</v>
      </c>
      <c r="F57" s="199" t="s">
        <v>354</v>
      </c>
      <c r="G57" s="199">
        <f>G53+G56</f>
        <v>0</v>
      </c>
      <c r="H57" s="199">
        <f>SUM(H13:H55)</f>
        <v>20000</v>
      </c>
      <c r="I57" s="179"/>
      <c r="J57" s="43"/>
      <c r="K57" s="41">
        <f>SUM(A57:J57)</f>
        <v>40000</v>
      </c>
    </row>
    <row r="58" spans="1:11" ht="15.75">
      <c r="A58" s="195" t="s">
        <v>315</v>
      </c>
      <c r="B58" s="169"/>
      <c r="C58" s="169"/>
      <c r="D58" s="172"/>
      <c r="E58" s="200"/>
      <c r="F58" s="201"/>
      <c r="G58" s="201"/>
      <c r="H58" s="202"/>
      <c r="I58" s="179"/>
      <c r="J58" s="43"/>
      <c r="K58" s="41">
        <f>SUM(A58:J58)</f>
        <v>0</v>
      </c>
    </row>
    <row r="59" spans="1:11" ht="6.75" customHeight="1">
      <c r="A59" s="195" t="s">
        <v>315</v>
      </c>
      <c r="B59" s="169"/>
      <c r="C59" s="169"/>
      <c r="D59" s="172"/>
      <c r="E59" s="97"/>
      <c r="F59" s="164"/>
      <c r="G59" s="164"/>
      <c r="H59" s="173"/>
      <c r="I59" s="179"/>
      <c r="J59" s="43"/>
      <c r="K59" s="41">
        <f>SUM(A59:J59)</f>
        <v>0</v>
      </c>
    </row>
    <row r="60" spans="1:11" ht="15.75" hidden="1">
      <c r="A60" s="195"/>
      <c r="B60" s="169"/>
      <c r="C60" s="98"/>
      <c r="D60" s="172"/>
      <c r="E60" s="97"/>
      <c r="F60" s="164"/>
      <c r="G60" s="164"/>
      <c r="H60" s="173"/>
      <c r="I60" s="179"/>
      <c r="J60" s="43"/>
      <c r="K60" s="41"/>
    </row>
    <row r="61" spans="1:11" ht="28.5" customHeight="1" hidden="1">
      <c r="A61" s="195"/>
      <c r="B61" s="169"/>
      <c r="C61" s="169"/>
      <c r="D61" s="172"/>
      <c r="E61" s="97"/>
      <c r="F61" s="164"/>
      <c r="G61" s="164"/>
      <c r="H61" s="173"/>
      <c r="I61" s="179"/>
      <c r="J61" s="43"/>
      <c r="K61" s="41"/>
    </row>
    <row r="62" spans="1:11" ht="15.75" hidden="1">
      <c r="A62" s="195"/>
      <c r="B62" s="164"/>
      <c r="C62" s="169"/>
      <c r="D62" s="172"/>
      <c r="E62" s="164"/>
      <c r="F62" s="164" t="s">
        <v>389</v>
      </c>
      <c r="G62" s="164"/>
      <c r="H62" s="173"/>
      <c r="I62" s="173"/>
      <c r="J62" s="43"/>
      <c r="K62" s="41"/>
    </row>
    <row r="63" spans="1:11" ht="15.75" hidden="1">
      <c r="A63" s="195" t="s">
        <v>315</v>
      </c>
      <c r="B63" s="164"/>
      <c r="C63" s="169"/>
      <c r="D63" s="172"/>
      <c r="E63" s="203"/>
      <c r="F63" s="203" t="s">
        <v>418</v>
      </c>
      <c r="G63" s="164"/>
      <c r="H63" s="173"/>
      <c r="I63" s="203"/>
      <c r="J63" s="43"/>
      <c r="K63" s="41">
        <f>SUM(A63:J63)</f>
        <v>0</v>
      </c>
    </row>
    <row r="64" spans="1:11" ht="15.75" hidden="1">
      <c r="A64" s="204">
        <v>27524</v>
      </c>
      <c r="B64" s="164"/>
      <c r="C64" s="169"/>
      <c r="D64" s="172"/>
      <c r="E64" s="203"/>
      <c r="F64" s="203" t="s">
        <v>419</v>
      </c>
      <c r="G64" s="164"/>
      <c r="H64" s="173"/>
      <c r="I64" s="203"/>
      <c r="J64" s="43"/>
      <c r="K64" s="41">
        <f>SUM(A64:J64)</f>
        <v>27524</v>
      </c>
    </row>
    <row r="65" spans="1:11" ht="15.75" hidden="1">
      <c r="A65" s="205"/>
      <c r="B65" s="271" t="s">
        <v>306</v>
      </c>
      <c r="C65" s="272"/>
      <c r="D65" s="272"/>
      <c r="E65" s="272"/>
      <c r="F65" s="272"/>
      <c r="G65" s="272"/>
      <c r="H65" s="272"/>
      <c r="I65" s="300"/>
      <c r="J65" s="43"/>
      <c r="K65" s="41">
        <f>SUM(A65:J65)</f>
        <v>0</v>
      </c>
    </row>
    <row r="66" spans="1:11" ht="15.75" hidden="1">
      <c r="A66" s="205"/>
      <c r="B66" s="271" t="s">
        <v>420</v>
      </c>
      <c r="C66" s="272"/>
      <c r="D66" s="272"/>
      <c r="E66" s="272"/>
      <c r="F66" s="272"/>
      <c r="G66" s="272"/>
      <c r="H66" s="272"/>
      <c r="I66" s="300"/>
      <c r="J66" s="43"/>
      <c r="K66" s="41"/>
    </row>
    <row r="67" spans="1:11" ht="14.25" customHeight="1" hidden="1">
      <c r="A67" s="205"/>
      <c r="B67" s="271" t="s">
        <v>307</v>
      </c>
      <c r="C67" s="272"/>
      <c r="D67" s="272"/>
      <c r="E67" s="272"/>
      <c r="F67" s="272"/>
      <c r="G67" s="272"/>
      <c r="H67" s="272"/>
      <c r="I67" s="300"/>
      <c r="J67" s="43"/>
      <c r="K67" s="41">
        <f>SUM(A67:J67)</f>
        <v>0</v>
      </c>
    </row>
    <row r="68" spans="1:11" ht="14.25" customHeight="1" hidden="1">
      <c r="A68" s="205"/>
      <c r="B68" s="164"/>
      <c r="C68" s="169"/>
      <c r="D68" s="172"/>
      <c r="E68" s="97"/>
      <c r="F68" s="164"/>
      <c r="G68" s="164"/>
      <c r="H68" s="173"/>
      <c r="I68" s="164"/>
      <c r="J68" s="43"/>
      <c r="K68" s="41"/>
    </row>
    <row r="69" spans="1:11" ht="14.25" customHeight="1" hidden="1">
      <c r="A69" s="205"/>
      <c r="B69" s="174" t="s">
        <v>308</v>
      </c>
      <c r="C69" s="174" t="s">
        <v>392</v>
      </c>
      <c r="D69" s="174" t="s">
        <v>365</v>
      </c>
      <c r="E69" s="179" t="s">
        <v>324</v>
      </c>
      <c r="F69" s="174" t="s">
        <v>345</v>
      </c>
      <c r="G69" s="174" t="s">
        <v>325</v>
      </c>
      <c r="H69" s="180" t="s">
        <v>366</v>
      </c>
      <c r="I69" s="174" t="s">
        <v>341</v>
      </c>
      <c r="J69" s="43"/>
      <c r="K69" s="41"/>
    </row>
    <row r="70" spans="1:11" ht="14.25" customHeight="1" hidden="1">
      <c r="A70" s="205"/>
      <c r="B70" s="174"/>
      <c r="C70" s="174" t="s">
        <v>393</v>
      </c>
      <c r="D70" s="174"/>
      <c r="E70" s="179"/>
      <c r="F70" s="174"/>
      <c r="G70" s="174"/>
      <c r="H70" s="180"/>
      <c r="I70" s="174"/>
      <c r="J70" s="43"/>
      <c r="K70" s="41"/>
    </row>
    <row r="71" spans="1:11" ht="14.25" customHeight="1" hidden="1">
      <c r="A71" s="205"/>
      <c r="B71" s="78"/>
      <c r="C71" s="79" t="s">
        <v>315</v>
      </c>
      <c r="D71" s="78"/>
      <c r="E71" s="163"/>
      <c r="F71" s="78"/>
      <c r="G71" s="78"/>
      <c r="H71" s="80">
        <f>SUM(H72:H131,)</f>
        <v>3826773.7799999993</v>
      </c>
      <c r="I71" s="78"/>
      <c r="J71" s="43"/>
      <c r="K71" s="41"/>
    </row>
    <row r="72" spans="1:11" ht="14.25" customHeight="1" hidden="1">
      <c r="A72" s="205"/>
      <c r="B72" s="191" t="s">
        <v>315</v>
      </c>
      <c r="C72" s="186">
        <v>150101</v>
      </c>
      <c r="D72" s="183" t="s">
        <v>394</v>
      </c>
      <c r="E72" s="184"/>
      <c r="F72" s="189"/>
      <c r="G72" s="184"/>
      <c r="H72" s="184">
        <v>297972</v>
      </c>
      <c r="I72" s="190"/>
      <c r="J72" s="43"/>
      <c r="K72" s="41"/>
    </row>
    <row r="73" spans="1:11" ht="31.5" hidden="1">
      <c r="A73" s="205"/>
      <c r="B73" s="191" t="s">
        <v>315</v>
      </c>
      <c r="C73" s="186">
        <v>150101</v>
      </c>
      <c r="D73" s="188" t="s">
        <v>395</v>
      </c>
      <c r="E73" s="184"/>
      <c r="F73" s="189"/>
      <c r="G73" s="184"/>
      <c r="H73" s="184">
        <v>295128</v>
      </c>
      <c r="I73" s="190"/>
      <c r="J73" s="43"/>
      <c r="K73" s="41">
        <f>SUM(A73:J73)</f>
        <v>445229</v>
      </c>
    </row>
    <row r="74" spans="1:11" ht="31.5" hidden="1">
      <c r="A74" s="205"/>
      <c r="B74" s="191" t="s">
        <v>315</v>
      </c>
      <c r="C74" s="186">
        <v>150101</v>
      </c>
      <c r="D74" s="188" t="s">
        <v>396</v>
      </c>
      <c r="E74" s="184"/>
      <c r="F74" s="189"/>
      <c r="G74" s="184"/>
      <c r="H74" s="184">
        <v>300000</v>
      </c>
      <c r="I74" s="190"/>
      <c r="J74" s="43"/>
      <c r="K74" s="41">
        <f>SUM(A74:J74)</f>
        <v>450101</v>
      </c>
    </row>
    <row r="75" spans="1:11" ht="31.5" hidden="1">
      <c r="A75" s="205"/>
      <c r="B75" s="191" t="s">
        <v>315</v>
      </c>
      <c r="C75" s="186">
        <v>150101</v>
      </c>
      <c r="D75" s="188" t="s">
        <v>397</v>
      </c>
      <c r="E75" s="184"/>
      <c r="F75" s="189"/>
      <c r="G75" s="184"/>
      <c r="H75" s="184">
        <v>200000</v>
      </c>
      <c r="I75" s="190"/>
      <c r="J75" s="43"/>
      <c r="K75" s="41"/>
    </row>
    <row r="76" spans="1:11" ht="47.25" hidden="1">
      <c r="A76" s="205"/>
      <c r="B76" s="191" t="s">
        <v>315</v>
      </c>
      <c r="C76" s="186">
        <v>150101</v>
      </c>
      <c r="D76" s="188" t="s">
        <v>398</v>
      </c>
      <c r="E76" s="184"/>
      <c r="F76" s="189"/>
      <c r="G76" s="184"/>
      <c r="H76" s="184">
        <v>120000</v>
      </c>
      <c r="I76" s="190"/>
      <c r="J76" s="43"/>
      <c r="K76" s="41">
        <f>SUM(A76:J76)</f>
        <v>270101</v>
      </c>
    </row>
    <row r="77" spans="1:11" ht="31.5" hidden="1">
      <c r="A77" s="205"/>
      <c r="B77" s="191" t="s">
        <v>315</v>
      </c>
      <c r="C77" s="186">
        <v>150101</v>
      </c>
      <c r="D77" s="188" t="s">
        <v>367</v>
      </c>
      <c r="E77" s="184"/>
      <c r="F77" s="189"/>
      <c r="G77" s="184"/>
      <c r="H77" s="184">
        <v>50000</v>
      </c>
      <c r="I77" s="190"/>
      <c r="J77" s="43"/>
      <c r="K77" s="41"/>
    </row>
    <row r="78" spans="1:11" ht="15.75" hidden="1">
      <c r="A78" s="205"/>
      <c r="B78" s="191" t="s">
        <v>315</v>
      </c>
      <c r="C78" s="186">
        <v>150101</v>
      </c>
      <c r="D78" s="188" t="s">
        <v>399</v>
      </c>
      <c r="E78" s="184"/>
      <c r="F78" s="189"/>
      <c r="G78" s="184"/>
      <c r="H78" s="184">
        <v>500000</v>
      </c>
      <c r="I78" s="190"/>
      <c r="J78" s="43"/>
      <c r="K78" s="41"/>
    </row>
    <row r="79" spans="1:11" ht="47.25" hidden="1">
      <c r="A79" s="205"/>
      <c r="B79" s="191" t="s">
        <v>315</v>
      </c>
      <c r="C79" s="186">
        <v>150101</v>
      </c>
      <c r="D79" s="188" t="s">
        <v>400</v>
      </c>
      <c r="E79" s="184"/>
      <c r="F79" s="190"/>
      <c r="G79" s="190"/>
      <c r="H79" s="184">
        <v>150000</v>
      </c>
      <c r="I79" s="190"/>
      <c r="J79" s="43"/>
      <c r="K79" s="41"/>
    </row>
    <row r="80" spans="1:11" ht="31.5" hidden="1">
      <c r="A80" s="205"/>
      <c r="B80" s="191" t="s">
        <v>315</v>
      </c>
      <c r="C80" s="186">
        <v>150101</v>
      </c>
      <c r="D80" s="188" t="s">
        <v>401</v>
      </c>
      <c r="E80" s="184"/>
      <c r="F80" s="190"/>
      <c r="G80" s="190"/>
      <c r="H80" s="184">
        <v>150000</v>
      </c>
      <c r="I80" s="190"/>
      <c r="J80" s="43"/>
      <c r="K80" s="41"/>
    </row>
    <row r="81" spans="1:11" ht="31.5" hidden="1">
      <c r="A81" s="205"/>
      <c r="B81" s="191" t="s">
        <v>315</v>
      </c>
      <c r="C81" s="186">
        <v>150101</v>
      </c>
      <c r="D81" s="188" t="s">
        <v>402</v>
      </c>
      <c r="E81" s="184"/>
      <c r="F81" s="190"/>
      <c r="G81" s="190"/>
      <c r="H81" s="184">
        <v>100000</v>
      </c>
      <c r="I81" s="190"/>
      <c r="J81" s="43"/>
      <c r="K81" s="41"/>
    </row>
    <row r="82" spans="1:11" ht="31.5" hidden="1">
      <c r="A82" s="205"/>
      <c r="B82" s="191" t="s">
        <v>315</v>
      </c>
      <c r="C82" s="186">
        <v>150101</v>
      </c>
      <c r="D82" s="188" t="s">
        <v>403</v>
      </c>
      <c r="E82" s="184"/>
      <c r="F82" s="190"/>
      <c r="G82" s="190"/>
      <c r="H82" s="184">
        <v>20000</v>
      </c>
      <c r="I82" s="190"/>
      <c r="J82" s="43"/>
      <c r="K82" s="41"/>
    </row>
    <row r="83" spans="1:11" ht="31.5" hidden="1">
      <c r="A83" s="205"/>
      <c r="B83" s="191" t="s">
        <v>315</v>
      </c>
      <c r="C83" s="186">
        <v>150101</v>
      </c>
      <c r="D83" s="188" t="s">
        <v>369</v>
      </c>
      <c r="E83" s="184"/>
      <c r="F83" s="190"/>
      <c r="G83" s="190"/>
      <c r="H83" s="184">
        <v>50000</v>
      </c>
      <c r="I83" s="190"/>
      <c r="J83" s="43"/>
      <c r="K83" s="41"/>
    </row>
    <row r="84" spans="1:11" ht="31.5" hidden="1">
      <c r="A84" s="205"/>
      <c r="B84" s="191" t="s">
        <v>315</v>
      </c>
      <c r="C84" s="186">
        <v>150101</v>
      </c>
      <c r="D84" s="188" t="s">
        <v>404</v>
      </c>
      <c r="E84" s="190"/>
      <c r="F84" s="190"/>
      <c r="G84" s="190"/>
      <c r="H84" s="184">
        <v>95000</v>
      </c>
      <c r="I84" s="190"/>
      <c r="J84" s="43"/>
      <c r="K84" s="41"/>
    </row>
    <row r="85" spans="1:11" ht="15.75" customHeight="1" hidden="1">
      <c r="A85" s="205"/>
      <c r="B85" s="191" t="s">
        <v>315</v>
      </c>
      <c r="C85" s="186">
        <v>150101</v>
      </c>
      <c r="D85" s="188" t="s">
        <v>405</v>
      </c>
      <c r="E85" s="190"/>
      <c r="F85" s="190"/>
      <c r="G85" s="190"/>
      <c r="H85" s="184">
        <v>200000</v>
      </c>
      <c r="I85" s="190"/>
      <c r="J85" s="43"/>
      <c r="K85" s="41">
        <f>SUM(A85:J85)</f>
        <v>350101</v>
      </c>
    </row>
    <row r="86" spans="1:11" ht="15.75" customHeight="1" hidden="1">
      <c r="A86" s="205"/>
      <c r="B86" s="191" t="s">
        <v>315</v>
      </c>
      <c r="C86" s="186">
        <v>180409</v>
      </c>
      <c r="D86" s="188" t="s">
        <v>406</v>
      </c>
      <c r="E86" s="190"/>
      <c r="F86" s="190"/>
      <c r="G86" s="190"/>
      <c r="H86" s="184">
        <v>100000</v>
      </c>
      <c r="I86" s="190"/>
      <c r="J86" s="43"/>
      <c r="K86" s="41"/>
    </row>
    <row r="87" spans="1:11" ht="24.75" customHeight="1" hidden="1">
      <c r="A87" s="205"/>
      <c r="B87" s="191" t="s">
        <v>315</v>
      </c>
      <c r="C87" s="186">
        <v>150101</v>
      </c>
      <c r="D87" s="188" t="s">
        <v>407</v>
      </c>
      <c r="E87" s="190"/>
      <c r="F87" s="190"/>
      <c r="G87" s="190"/>
      <c r="H87" s="184">
        <v>50000</v>
      </c>
      <c r="I87" s="190"/>
      <c r="J87" s="43"/>
      <c r="K87" s="41">
        <f aca="true" t="shared" si="1" ref="K87:K107">SUM(A87:J87)</f>
        <v>200101</v>
      </c>
    </row>
    <row r="88" spans="1:11" ht="15.75" customHeight="1" hidden="1">
      <c r="A88" s="205"/>
      <c r="B88" s="191" t="s">
        <v>315</v>
      </c>
      <c r="C88" s="186">
        <v>150101</v>
      </c>
      <c r="D88" s="164" t="s">
        <v>421</v>
      </c>
      <c r="E88" s="190"/>
      <c r="F88" s="190"/>
      <c r="G88" s="190"/>
      <c r="H88" s="184">
        <v>100000</v>
      </c>
      <c r="I88" s="190"/>
      <c r="J88" s="43"/>
      <c r="K88" s="41">
        <f t="shared" si="1"/>
        <v>250101</v>
      </c>
    </row>
    <row r="89" spans="1:11" ht="120" customHeight="1" hidden="1">
      <c r="A89" s="205"/>
      <c r="B89" s="191" t="s">
        <v>315</v>
      </c>
      <c r="C89" s="186">
        <v>150101</v>
      </c>
      <c r="D89" s="188" t="s">
        <v>422</v>
      </c>
      <c r="E89" s="190"/>
      <c r="F89" s="190"/>
      <c r="G89" s="190"/>
      <c r="H89" s="184"/>
      <c r="I89" s="190"/>
      <c r="J89" s="43"/>
      <c r="K89" s="41">
        <f t="shared" si="1"/>
        <v>150101</v>
      </c>
    </row>
    <row r="90" spans="1:11" ht="45" customHeight="1" hidden="1">
      <c r="A90" s="205"/>
      <c r="B90" s="191" t="s">
        <v>315</v>
      </c>
      <c r="C90" s="186">
        <v>150101</v>
      </c>
      <c r="D90" s="188" t="s">
        <v>423</v>
      </c>
      <c r="E90" s="190"/>
      <c r="F90" s="190"/>
      <c r="G90" s="190"/>
      <c r="H90" s="184">
        <v>30000</v>
      </c>
      <c r="I90" s="190"/>
      <c r="J90" s="43"/>
      <c r="K90" s="41">
        <f t="shared" si="1"/>
        <v>180101</v>
      </c>
    </row>
    <row r="91" spans="1:11" ht="75" customHeight="1" hidden="1">
      <c r="A91" s="205"/>
      <c r="B91" s="191" t="s">
        <v>315</v>
      </c>
      <c r="C91" s="186">
        <v>150101</v>
      </c>
      <c r="D91" s="188" t="s">
        <v>424</v>
      </c>
      <c r="E91" s="190"/>
      <c r="F91" s="190"/>
      <c r="G91" s="190"/>
      <c r="H91" s="184">
        <v>7096.8</v>
      </c>
      <c r="I91" s="190"/>
      <c r="J91" s="43"/>
      <c r="K91" s="41">
        <f t="shared" si="1"/>
        <v>157197.8</v>
      </c>
    </row>
    <row r="92" spans="1:11" ht="75" customHeight="1" hidden="1">
      <c r="A92" s="205"/>
      <c r="B92" s="191" t="s">
        <v>315</v>
      </c>
      <c r="C92" s="186">
        <v>150101</v>
      </c>
      <c r="D92" s="188" t="s">
        <v>425</v>
      </c>
      <c r="E92" s="190"/>
      <c r="F92" s="190"/>
      <c r="G92" s="190"/>
      <c r="H92" s="184">
        <v>7096.8</v>
      </c>
      <c r="I92" s="190"/>
      <c r="J92" s="43"/>
      <c r="K92" s="41">
        <f t="shared" si="1"/>
        <v>157197.8</v>
      </c>
    </row>
    <row r="93" spans="1:11" ht="105" customHeight="1" hidden="1">
      <c r="A93" s="205"/>
      <c r="B93" s="191" t="s">
        <v>315</v>
      </c>
      <c r="C93" s="186">
        <v>150101</v>
      </c>
      <c r="D93" s="188" t="s">
        <v>426</v>
      </c>
      <c r="E93" s="190"/>
      <c r="F93" s="190"/>
      <c r="G93" s="190"/>
      <c r="H93" s="184">
        <v>7096.8</v>
      </c>
      <c r="I93" s="190"/>
      <c r="J93" s="43"/>
      <c r="K93" s="41">
        <f t="shared" si="1"/>
        <v>157197.8</v>
      </c>
    </row>
    <row r="94" spans="1:11" ht="75" customHeight="1" hidden="1">
      <c r="A94" s="205"/>
      <c r="B94" s="191" t="s">
        <v>315</v>
      </c>
      <c r="C94" s="186">
        <v>150101</v>
      </c>
      <c r="D94" s="188" t="s">
        <v>411</v>
      </c>
      <c r="E94" s="190"/>
      <c r="F94" s="190"/>
      <c r="G94" s="190"/>
      <c r="H94" s="184"/>
      <c r="I94" s="190"/>
      <c r="J94" s="43"/>
      <c r="K94" s="41">
        <f t="shared" si="1"/>
        <v>150101</v>
      </c>
    </row>
    <row r="95" spans="1:11" ht="75" customHeight="1" hidden="1">
      <c r="A95" s="205"/>
      <c r="B95" s="191" t="s">
        <v>315</v>
      </c>
      <c r="C95" s="186">
        <v>150101</v>
      </c>
      <c r="D95" s="188" t="s">
        <v>412</v>
      </c>
      <c r="E95" s="190"/>
      <c r="F95" s="190"/>
      <c r="G95" s="190"/>
      <c r="H95" s="184"/>
      <c r="I95" s="192"/>
      <c r="J95" s="43"/>
      <c r="K95" s="41">
        <f t="shared" si="1"/>
        <v>150101</v>
      </c>
    </row>
    <row r="96" spans="1:11" ht="45" customHeight="1" hidden="1">
      <c r="A96" s="205"/>
      <c r="B96" s="191" t="s">
        <v>315</v>
      </c>
      <c r="C96" s="186">
        <v>150101</v>
      </c>
      <c r="D96" s="188" t="s">
        <v>413</v>
      </c>
      <c r="E96" s="190"/>
      <c r="F96" s="190"/>
      <c r="G96" s="190"/>
      <c r="H96" s="184"/>
      <c r="I96" s="190"/>
      <c r="J96" s="43"/>
      <c r="K96" s="41">
        <f t="shared" si="1"/>
        <v>150101</v>
      </c>
    </row>
    <row r="97" spans="1:11" ht="60" customHeight="1" hidden="1">
      <c r="A97" s="205"/>
      <c r="B97" s="191" t="s">
        <v>315</v>
      </c>
      <c r="C97" s="186">
        <v>150101</v>
      </c>
      <c r="D97" s="188" t="s">
        <v>414</v>
      </c>
      <c r="E97" s="190"/>
      <c r="F97" s="190"/>
      <c r="G97" s="190"/>
      <c r="H97" s="184"/>
      <c r="I97" s="190"/>
      <c r="J97" s="43"/>
      <c r="K97" s="41">
        <f t="shared" si="1"/>
        <v>150101</v>
      </c>
    </row>
    <row r="98" spans="1:11" s="64" customFormat="1" ht="75" customHeight="1" hidden="1">
      <c r="A98" s="206"/>
      <c r="B98" s="191"/>
      <c r="C98" s="186">
        <v>150101</v>
      </c>
      <c r="D98" s="188" t="s">
        <v>427</v>
      </c>
      <c r="E98" s="190"/>
      <c r="F98" s="190"/>
      <c r="G98" s="190"/>
      <c r="H98" s="184">
        <v>60000</v>
      </c>
      <c r="I98" s="190"/>
      <c r="J98" s="43"/>
      <c r="K98" s="63">
        <f t="shared" si="1"/>
        <v>210101</v>
      </c>
    </row>
    <row r="99" spans="1:11" s="64" customFormat="1" ht="135" customHeight="1" hidden="1">
      <c r="A99" s="206"/>
      <c r="B99" s="191"/>
      <c r="C99" s="186">
        <v>150101</v>
      </c>
      <c r="D99" s="188" t="s">
        <v>428</v>
      </c>
      <c r="E99" s="190"/>
      <c r="F99" s="190"/>
      <c r="G99" s="190"/>
      <c r="H99" s="184">
        <v>20000</v>
      </c>
      <c r="I99" s="190"/>
      <c r="J99" s="43"/>
      <c r="K99" s="63">
        <f t="shared" si="1"/>
        <v>170101</v>
      </c>
    </row>
    <row r="100" spans="1:11" s="64" customFormat="1" ht="45" customHeight="1" hidden="1">
      <c r="A100" s="206"/>
      <c r="B100" s="191"/>
      <c r="C100" s="186">
        <v>150101</v>
      </c>
      <c r="D100" s="188" t="s">
        <v>415</v>
      </c>
      <c r="E100" s="190"/>
      <c r="F100" s="190"/>
      <c r="G100" s="190"/>
      <c r="H100" s="184"/>
      <c r="I100" s="190"/>
      <c r="J100" s="43"/>
      <c r="K100" s="63">
        <f t="shared" si="1"/>
        <v>150101</v>
      </c>
    </row>
    <row r="101" spans="1:11" s="64" customFormat="1" ht="60" customHeight="1" hidden="1">
      <c r="A101" s="206"/>
      <c r="B101" s="191"/>
      <c r="C101" s="186">
        <v>150101</v>
      </c>
      <c r="D101" s="188" t="s">
        <v>416</v>
      </c>
      <c r="E101" s="190"/>
      <c r="F101" s="190"/>
      <c r="G101" s="190"/>
      <c r="H101" s="184"/>
      <c r="I101" s="190"/>
      <c r="J101" s="43"/>
      <c r="K101" s="63">
        <f t="shared" si="1"/>
        <v>150101</v>
      </c>
    </row>
    <row r="102" spans="1:11" ht="30" customHeight="1" hidden="1">
      <c r="A102" s="205"/>
      <c r="B102" s="191"/>
      <c r="C102" s="186">
        <v>150101</v>
      </c>
      <c r="D102" s="188" t="s">
        <v>417</v>
      </c>
      <c r="E102" s="190"/>
      <c r="F102" s="190"/>
      <c r="G102" s="190"/>
      <c r="H102" s="184"/>
      <c r="I102" s="190"/>
      <c r="J102" s="43"/>
      <c r="K102" s="41">
        <f t="shared" si="1"/>
        <v>150101</v>
      </c>
    </row>
    <row r="103" spans="1:11" ht="105" customHeight="1" hidden="1">
      <c r="A103" s="205"/>
      <c r="B103" s="191"/>
      <c r="C103" s="186">
        <v>150101</v>
      </c>
      <c r="D103" s="188" t="s">
        <v>429</v>
      </c>
      <c r="E103" s="190"/>
      <c r="F103" s="190"/>
      <c r="G103" s="190"/>
      <c r="H103" s="184">
        <v>44626</v>
      </c>
      <c r="I103" s="190"/>
      <c r="J103" s="43"/>
      <c r="K103" s="41">
        <f t="shared" si="1"/>
        <v>194727</v>
      </c>
    </row>
    <row r="104" spans="1:11" ht="150" customHeight="1" hidden="1">
      <c r="A104" s="205"/>
      <c r="B104" s="191"/>
      <c r="C104" s="186">
        <v>150101</v>
      </c>
      <c r="D104" s="188" t="s">
        <v>430</v>
      </c>
      <c r="E104" s="190"/>
      <c r="F104" s="190"/>
      <c r="G104" s="190"/>
      <c r="H104" s="184">
        <v>5374</v>
      </c>
      <c r="I104" s="190"/>
      <c r="J104" s="43"/>
      <c r="K104" s="41">
        <f t="shared" si="1"/>
        <v>155475</v>
      </c>
    </row>
    <row r="105" spans="1:11" ht="315" customHeight="1" hidden="1">
      <c r="A105" s="205"/>
      <c r="B105" s="191"/>
      <c r="C105" s="186">
        <v>150101</v>
      </c>
      <c r="D105" s="188" t="s">
        <v>431</v>
      </c>
      <c r="E105" s="190"/>
      <c r="F105" s="190"/>
      <c r="G105" s="190"/>
      <c r="H105" s="184">
        <v>44200</v>
      </c>
      <c r="I105" s="190"/>
      <c r="J105" s="43"/>
      <c r="K105" s="41">
        <f t="shared" si="1"/>
        <v>194301</v>
      </c>
    </row>
    <row r="106" spans="1:11" ht="105" customHeight="1" hidden="1">
      <c r="A106" s="205"/>
      <c r="B106" s="191"/>
      <c r="C106" s="186">
        <v>150101</v>
      </c>
      <c r="D106" s="188" t="s">
        <v>432</v>
      </c>
      <c r="E106" s="190"/>
      <c r="F106" s="190"/>
      <c r="G106" s="190"/>
      <c r="H106" s="184">
        <v>30000</v>
      </c>
      <c r="I106" s="190"/>
      <c r="J106" s="43"/>
      <c r="K106" s="41">
        <f t="shared" si="1"/>
        <v>180101</v>
      </c>
    </row>
    <row r="107" spans="1:11" s="50" customFormat="1" ht="15" customHeight="1" hidden="1">
      <c r="A107" s="205"/>
      <c r="B107" s="191"/>
      <c r="C107" s="186">
        <v>150101</v>
      </c>
      <c r="D107" s="188" t="s">
        <v>408</v>
      </c>
      <c r="E107" s="190"/>
      <c r="F107" s="190"/>
      <c r="G107" s="190"/>
      <c r="H107" s="184">
        <v>200000</v>
      </c>
      <c r="I107" s="190"/>
      <c r="J107" s="45">
        <f>SUM(J13:J17)</f>
        <v>334.9</v>
      </c>
      <c r="K107" s="48">
        <f t="shared" si="1"/>
        <v>350435.9</v>
      </c>
    </row>
    <row r="108" spans="1:11" s="50" customFormat="1" ht="11.25" customHeight="1" hidden="1">
      <c r="A108" s="207"/>
      <c r="B108" s="191"/>
      <c r="C108" s="186">
        <v>150101</v>
      </c>
      <c r="D108" s="188" t="s">
        <v>433</v>
      </c>
      <c r="E108" s="190"/>
      <c r="F108" s="190"/>
      <c r="G108" s="190"/>
      <c r="H108" s="184">
        <v>5000</v>
      </c>
      <c r="I108" s="190"/>
      <c r="J108" s="86"/>
      <c r="K108" s="86"/>
    </row>
    <row r="109" spans="1:11" ht="75" customHeight="1" hidden="1">
      <c r="A109" s="205"/>
      <c r="B109" s="191"/>
      <c r="C109" s="186">
        <v>150101</v>
      </c>
      <c r="D109" s="188" t="s">
        <v>434</v>
      </c>
      <c r="E109" s="190"/>
      <c r="F109" s="190"/>
      <c r="G109" s="190"/>
      <c r="H109" s="184">
        <v>40698.38</v>
      </c>
      <c r="I109" s="190"/>
      <c r="J109" s="45">
        <v>60000</v>
      </c>
      <c r="K109" s="41">
        <f>SUM(A109:J109)</f>
        <v>250799.38</v>
      </c>
    </row>
    <row r="110" spans="1:11" s="50" customFormat="1" ht="120" customHeight="1" hidden="1">
      <c r="A110" s="205"/>
      <c r="B110" s="191"/>
      <c r="C110" s="186">
        <v>150101</v>
      </c>
      <c r="D110" s="188" t="s">
        <v>435</v>
      </c>
      <c r="E110" s="190"/>
      <c r="F110" s="190"/>
      <c r="G110" s="190"/>
      <c r="H110" s="184">
        <v>15000</v>
      </c>
      <c r="I110" s="190"/>
      <c r="J110" s="45">
        <f>SUM(J109:J109)</f>
        <v>60000</v>
      </c>
      <c r="K110" s="48">
        <f>SUM(A110:J110)</f>
        <v>225101</v>
      </c>
    </row>
    <row r="111" spans="1:11" s="50" customFormat="1" ht="47.25" hidden="1">
      <c r="A111" s="205"/>
      <c r="B111" s="191"/>
      <c r="C111" s="186">
        <v>150101</v>
      </c>
      <c r="D111" s="188" t="s">
        <v>409</v>
      </c>
      <c r="E111" s="190"/>
      <c r="F111" s="190"/>
      <c r="G111" s="190"/>
      <c r="H111" s="184">
        <v>100000</v>
      </c>
      <c r="I111" s="190"/>
      <c r="J111" s="45">
        <f>J107+J110</f>
        <v>60334.9</v>
      </c>
      <c r="K111" s="48">
        <f>SUM(A111:J111)</f>
        <v>310435.9</v>
      </c>
    </row>
    <row r="112" spans="1:9" ht="45" customHeight="1" hidden="1">
      <c r="A112" s="164"/>
      <c r="B112" s="193"/>
      <c r="C112" s="186">
        <v>150101</v>
      </c>
      <c r="D112" s="196" t="s">
        <v>436</v>
      </c>
      <c r="E112" s="179"/>
      <c r="F112" s="179"/>
      <c r="G112" s="179"/>
      <c r="H112" s="180">
        <v>75120</v>
      </c>
      <c r="I112" s="194"/>
    </row>
    <row r="113" spans="1:9" ht="22.5" customHeight="1" hidden="1">
      <c r="A113" s="164"/>
      <c r="B113" s="193"/>
      <c r="C113" s="186">
        <v>150101</v>
      </c>
      <c r="D113" s="196" t="s">
        <v>410</v>
      </c>
      <c r="E113" s="179"/>
      <c r="F113" s="179"/>
      <c r="G113" s="179"/>
      <c r="H113" s="180">
        <v>280450</v>
      </c>
      <c r="I113" s="194"/>
    </row>
    <row r="114" spans="1:9" s="83" customFormat="1" ht="31.5" customHeight="1" hidden="1">
      <c r="A114" s="164"/>
      <c r="B114" s="195"/>
      <c r="C114" s="186">
        <v>150101</v>
      </c>
      <c r="D114" s="188"/>
      <c r="E114" s="199"/>
      <c r="F114" s="199"/>
      <c r="G114" s="199"/>
      <c r="H114" s="180"/>
      <c r="I114" s="179"/>
    </row>
    <row r="115" spans="1:11" ht="15.75" hidden="1">
      <c r="A115" s="208">
        <f>SUM(A13:A114)</f>
        <v>27524</v>
      </c>
      <c r="B115" s="195"/>
      <c r="C115" s="186">
        <v>150101</v>
      </c>
      <c r="D115" s="207"/>
      <c r="E115" s="207"/>
      <c r="F115" s="207"/>
      <c r="G115" s="207"/>
      <c r="H115" s="207"/>
      <c r="I115" s="179"/>
      <c r="J115" s="75">
        <f>SUM(J111)</f>
        <v>60334.9</v>
      </c>
      <c r="K115" s="75">
        <f>SUM(H115:J115)</f>
        <v>60334.9</v>
      </c>
    </row>
    <row r="116" spans="1:9" ht="15.75" hidden="1">
      <c r="A116" s="164"/>
      <c r="B116" s="195"/>
      <c r="C116" s="186">
        <v>150101</v>
      </c>
      <c r="D116" s="197"/>
      <c r="E116" s="198"/>
      <c r="F116" s="179"/>
      <c r="G116" s="179"/>
      <c r="H116" s="180"/>
      <c r="I116" s="179"/>
    </row>
    <row r="117" spans="1:9" ht="15.75" hidden="1">
      <c r="A117" s="164"/>
      <c r="B117" s="195"/>
      <c r="C117" s="186">
        <v>150101</v>
      </c>
      <c r="D117" s="197"/>
      <c r="E117" s="198"/>
      <c r="F117" s="163"/>
      <c r="G117" s="163"/>
      <c r="H117" s="199"/>
      <c r="I117" s="179"/>
    </row>
    <row r="118" spans="1:9" ht="15.75" hidden="1">
      <c r="A118" s="164"/>
      <c r="B118" s="195"/>
      <c r="C118" s="186">
        <v>150101</v>
      </c>
      <c r="D118" s="197"/>
      <c r="E118" s="198"/>
      <c r="F118" s="163"/>
      <c r="G118" s="163"/>
      <c r="H118" s="180"/>
      <c r="I118" s="179"/>
    </row>
    <row r="119" spans="1:9" ht="15.75" hidden="1">
      <c r="A119" s="164"/>
      <c r="B119" s="195"/>
      <c r="C119" s="186">
        <v>150101</v>
      </c>
      <c r="D119" s="197"/>
      <c r="E119" s="198"/>
      <c r="F119" s="163"/>
      <c r="G119" s="163"/>
      <c r="H119" s="180"/>
      <c r="I119" s="179"/>
    </row>
    <row r="120" spans="1:9" ht="15.75" hidden="1">
      <c r="A120" s="164"/>
      <c r="B120" s="195"/>
      <c r="C120" s="186">
        <v>150101</v>
      </c>
      <c r="D120" s="197"/>
      <c r="E120" s="198"/>
      <c r="F120" s="163"/>
      <c r="G120" s="163"/>
      <c r="H120" s="180"/>
      <c r="I120" s="179"/>
    </row>
    <row r="121" spans="1:9" ht="15.75" hidden="1">
      <c r="A121" s="164"/>
      <c r="B121" s="195"/>
      <c r="C121" s="186">
        <v>150101</v>
      </c>
      <c r="D121" s="197"/>
      <c r="E121" s="198"/>
      <c r="F121" s="163"/>
      <c r="G121" s="163"/>
      <c r="H121" s="180"/>
      <c r="I121" s="179"/>
    </row>
    <row r="122" spans="1:9" ht="15.75" hidden="1">
      <c r="A122" s="164"/>
      <c r="B122" s="195"/>
      <c r="C122" s="186">
        <v>150101</v>
      </c>
      <c r="D122" s="197"/>
      <c r="E122" s="198"/>
      <c r="F122" s="163"/>
      <c r="G122" s="163"/>
      <c r="H122" s="180"/>
      <c r="I122" s="179"/>
    </row>
    <row r="123" spans="1:9" ht="47.25" hidden="1">
      <c r="A123" s="164"/>
      <c r="B123" s="195"/>
      <c r="C123" s="186">
        <v>150101</v>
      </c>
      <c r="D123" s="197" t="s">
        <v>437</v>
      </c>
      <c r="E123" s="198"/>
      <c r="F123" s="163"/>
      <c r="G123" s="163"/>
      <c r="H123" s="180">
        <v>22980</v>
      </c>
      <c r="I123" s="179"/>
    </row>
    <row r="124" spans="1:9" ht="78.75" hidden="1">
      <c r="A124" s="164"/>
      <c r="B124" s="195"/>
      <c r="C124" s="186">
        <v>150101</v>
      </c>
      <c r="D124" s="197" t="s">
        <v>438</v>
      </c>
      <c r="E124" s="198">
        <v>406</v>
      </c>
      <c r="F124" s="163"/>
      <c r="G124" s="163"/>
      <c r="H124" s="180">
        <v>406</v>
      </c>
      <c r="I124" s="179"/>
    </row>
    <row r="125" spans="1:9" ht="63" hidden="1">
      <c r="A125" s="164"/>
      <c r="B125" s="195"/>
      <c r="C125" s="186">
        <v>150101</v>
      </c>
      <c r="D125" s="197" t="s">
        <v>439</v>
      </c>
      <c r="E125" s="198"/>
      <c r="F125" s="163"/>
      <c r="G125" s="163"/>
      <c r="H125" s="180">
        <v>666</v>
      </c>
      <c r="I125" s="179"/>
    </row>
    <row r="126" spans="1:9" ht="47.25" hidden="1">
      <c r="A126" s="164"/>
      <c r="B126" s="195"/>
      <c r="C126" s="186">
        <v>150101</v>
      </c>
      <c r="D126" s="197" t="s">
        <v>440</v>
      </c>
      <c r="E126" s="198">
        <v>917</v>
      </c>
      <c r="F126" s="163"/>
      <c r="G126" s="163"/>
      <c r="H126" s="180">
        <v>917</v>
      </c>
      <c r="I126" s="179"/>
    </row>
    <row r="127" spans="1:9" ht="63" hidden="1">
      <c r="A127" s="164"/>
      <c r="B127" s="195"/>
      <c r="C127" s="186">
        <v>150101</v>
      </c>
      <c r="D127" s="197" t="s">
        <v>441</v>
      </c>
      <c r="E127" s="198">
        <v>2186</v>
      </c>
      <c r="F127" s="163"/>
      <c r="G127" s="163"/>
      <c r="H127" s="180">
        <v>2186</v>
      </c>
      <c r="I127" s="179"/>
    </row>
    <row r="128" spans="1:9" ht="15.75" hidden="1">
      <c r="A128" s="164"/>
      <c r="B128" s="195"/>
      <c r="C128" s="186">
        <v>150101</v>
      </c>
      <c r="D128" s="197" t="s">
        <v>442</v>
      </c>
      <c r="E128" s="198">
        <v>12000</v>
      </c>
      <c r="F128" s="163"/>
      <c r="G128" s="163"/>
      <c r="H128" s="180">
        <v>12000</v>
      </c>
      <c r="I128" s="179"/>
    </row>
    <row r="129" spans="1:9" ht="31.5" hidden="1">
      <c r="A129" s="164"/>
      <c r="B129" s="195"/>
      <c r="C129" s="186">
        <v>150101</v>
      </c>
      <c r="D129" s="197" t="s">
        <v>443</v>
      </c>
      <c r="E129" s="198">
        <v>19200</v>
      </c>
      <c r="F129" s="163"/>
      <c r="G129" s="163"/>
      <c r="H129" s="180">
        <f>15600+3600</f>
        <v>19200</v>
      </c>
      <c r="I129" s="179"/>
    </row>
    <row r="130" spans="1:9" ht="31.5" hidden="1">
      <c r="A130" s="164"/>
      <c r="B130" s="195"/>
      <c r="C130" s="186">
        <v>150101</v>
      </c>
      <c r="D130" s="197" t="s">
        <v>444</v>
      </c>
      <c r="E130" s="198"/>
      <c r="F130" s="163"/>
      <c r="G130" s="163"/>
      <c r="H130" s="180">
        <v>8560</v>
      </c>
      <c r="I130" s="179"/>
    </row>
    <row r="131" spans="1:9" ht="31.5" hidden="1">
      <c r="A131" s="164"/>
      <c r="B131" s="195"/>
      <c r="C131" s="186">
        <v>180409</v>
      </c>
      <c r="D131" s="197" t="s">
        <v>368</v>
      </c>
      <c r="E131" s="198"/>
      <c r="F131" s="163"/>
      <c r="G131" s="163"/>
      <c r="H131" s="180">
        <v>10000</v>
      </c>
      <c r="I131" s="179"/>
    </row>
    <row r="132" spans="1:9" ht="31.5" hidden="1">
      <c r="A132" s="164"/>
      <c r="B132" s="195"/>
      <c r="C132" s="186">
        <v>150101</v>
      </c>
      <c r="D132" s="197" t="s">
        <v>445</v>
      </c>
      <c r="E132" s="198"/>
      <c r="F132" s="163"/>
      <c r="G132" s="163"/>
      <c r="H132" s="180">
        <v>2708</v>
      </c>
      <c r="I132" s="179"/>
    </row>
    <row r="133" spans="1:9" ht="31.5" hidden="1">
      <c r="A133" s="164"/>
      <c r="B133" s="195"/>
      <c r="C133" s="186">
        <v>150101</v>
      </c>
      <c r="D133" s="197" t="s">
        <v>446</v>
      </c>
      <c r="E133" s="198"/>
      <c r="F133" s="163"/>
      <c r="G133" s="163"/>
      <c r="H133" s="180">
        <v>1671</v>
      </c>
      <c r="I133" s="179"/>
    </row>
    <row r="134" spans="1:9" ht="47.25" hidden="1">
      <c r="A134" s="164"/>
      <c r="B134" s="195"/>
      <c r="C134" s="186">
        <v>150101</v>
      </c>
      <c r="D134" s="197" t="s">
        <v>447</v>
      </c>
      <c r="E134" s="198"/>
      <c r="F134" s="163"/>
      <c r="G134" s="163"/>
      <c r="H134" s="180">
        <v>3366</v>
      </c>
      <c r="I134" s="179"/>
    </row>
    <row r="135" spans="1:9" ht="47.25" hidden="1">
      <c r="A135" s="164"/>
      <c r="B135" s="195"/>
      <c r="C135" s="186">
        <v>150101</v>
      </c>
      <c r="D135" s="197" t="s">
        <v>448</v>
      </c>
      <c r="E135" s="198"/>
      <c r="F135" s="163"/>
      <c r="G135" s="163"/>
      <c r="H135" s="180">
        <v>4500</v>
      </c>
      <c r="I135" s="179"/>
    </row>
    <row r="136" spans="1:9" ht="63" hidden="1">
      <c r="A136" s="164"/>
      <c r="B136" s="195"/>
      <c r="C136" s="186">
        <v>150101</v>
      </c>
      <c r="D136" s="197" t="s">
        <v>449</v>
      </c>
      <c r="E136" s="198"/>
      <c r="F136" s="163"/>
      <c r="G136" s="163"/>
      <c r="H136" s="180">
        <v>8411</v>
      </c>
      <c r="I136" s="179"/>
    </row>
    <row r="137" spans="1:9" ht="31.5" hidden="1">
      <c r="A137" s="164"/>
      <c r="B137" s="195"/>
      <c r="C137" s="186">
        <v>150101</v>
      </c>
      <c r="D137" s="197" t="s">
        <v>450</v>
      </c>
      <c r="E137" s="198">
        <v>1200</v>
      </c>
      <c r="F137" s="163"/>
      <c r="G137" s="163"/>
      <c r="H137" s="180">
        <v>1200</v>
      </c>
      <c r="I137" s="179"/>
    </row>
    <row r="138" spans="1:9" ht="31.5" hidden="1">
      <c r="A138" s="164"/>
      <c r="B138" s="195"/>
      <c r="C138" s="186">
        <v>150101</v>
      </c>
      <c r="D138" s="197" t="s">
        <v>451</v>
      </c>
      <c r="E138" s="198">
        <v>7200</v>
      </c>
      <c r="F138" s="163"/>
      <c r="G138" s="163"/>
      <c r="H138" s="180">
        <v>7200</v>
      </c>
      <c r="I138" s="179"/>
    </row>
    <row r="139" spans="1:9" ht="31.5" hidden="1">
      <c r="A139" s="164"/>
      <c r="B139" s="195"/>
      <c r="C139" s="186">
        <v>150101</v>
      </c>
      <c r="D139" s="197" t="s">
        <v>452</v>
      </c>
      <c r="E139" s="198">
        <v>1200</v>
      </c>
      <c r="F139" s="163"/>
      <c r="G139" s="163"/>
      <c r="H139" s="180">
        <v>1200</v>
      </c>
      <c r="I139" s="179"/>
    </row>
    <row r="140" spans="1:9" ht="63" hidden="1">
      <c r="A140" s="164"/>
      <c r="B140" s="195"/>
      <c r="C140" s="186">
        <v>150101</v>
      </c>
      <c r="D140" s="197" t="s">
        <v>453</v>
      </c>
      <c r="E140" s="198">
        <v>34205</v>
      </c>
      <c r="F140" s="163"/>
      <c r="G140" s="163"/>
      <c r="H140" s="180">
        <v>34205</v>
      </c>
      <c r="I140" s="179"/>
    </row>
    <row r="141" spans="1:9" ht="47.25" hidden="1">
      <c r="A141" s="164"/>
      <c r="B141" s="195"/>
      <c r="C141" s="186">
        <v>150101</v>
      </c>
      <c r="D141" s="197" t="s">
        <v>454</v>
      </c>
      <c r="E141" s="198">
        <v>7676</v>
      </c>
      <c r="F141" s="163"/>
      <c r="G141" s="163"/>
      <c r="H141" s="180">
        <v>7676</v>
      </c>
      <c r="I141" s="179"/>
    </row>
    <row r="142" spans="1:9" ht="63" hidden="1">
      <c r="A142" s="164"/>
      <c r="B142" s="195"/>
      <c r="C142" s="186">
        <v>150101</v>
      </c>
      <c r="D142" s="197" t="s">
        <v>455</v>
      </c>
      <c r="E142" s="198">
        <v>18522</v>
      </c>
      <c r="F142" s="163"/>
      <c r="G142" s="163"/>
      <c r="H142" s="180">
        <v>18522</v>
      </c>
      <c r="I142" s="179"/>
    </row>
    <row r="143" spans="1:9" ht="31.5" hidden="1">
      <c r="A143" s="164"/>
      <c r="B143" s="195"/>
      <c r="C143" s="186">
        <v>150101</v>
      </c>
      <c r="D143" s="197" t="s">
        <v>456</v>
      </c>
      <c r="E143" s="198"/>
      <c r="F143" s="163"/>
      <c r="G143" s="163"/>
      <c r="H143" s="180">
        <v>37000</v>
      </c>
      <c r="I143" s="179"/>
    </row>
    <row r="144" spans="1:9" ht="47.25" hidden="1">
      <c r="A144" s="164"/>
      <c r="B144" s="195"/>
      <c r="C144" s="186">
        <v>150101</v>
      </c>
      <c r="D144" s="197" t="s">
        <v>457</v>
      </c>
      <c r="E144" s="198"/>
      <c r="F144" s="163"/>
      <c r="G144" s="163"/>
      <c r="H144" s="180">
        <v>5000</v>
      </c>
      <c r="I144" s="179"/>
    </row>
    <row r="145" spans="1:9" ht="31.5" hidden="1">
      <c r="A145" s="164"/>
      <c r="B145" s="195"/>
      <c r="C145" s="186">
        <v>150101</v>
      </c>
      <c r="D145" s="197" t="s">
        <v>464</v>
      </c>
      <c r="E145" s="198"/>
      <c r="F145" s="163"/>
      <c r="G145" s="163"/>
      <c r="H145" s="180">
        <v>20000</v>
      </c>
      <c r="I145" s="179"/>
    </row>
    <row r="146" spans="1:9" ht="31.5" hidden="1">
      <c r="A146" s="164"/>
      <c r="B146" s="195"/>
      <c r="C146" s="186">
        <v>150101</v>
      </c>
      <c r="D146" s="197" t="s">
        <v>465</v>
      </c>
      <c r="E146" s="198"/>
      <c r="F146" s="163"/>
      <c r="G146" s="163"/>
      <c r="H146" s="180">
        <v>10000</v>
      </c>
      <c r="I146" s="179"/>
    </row>
    <row r="147" spans="1:9" ht="31.5" hidden="1">
      <c r="A147" s="164"/>
      <c r="B147" s="195"/>
      <c r="C147" s="186">
        <v>150101</v>
      </c>
      <c r="D147" s="197" t="s">
        <v>466</v>
      </c>
      <c r="E147" s="198"/>
      <c r="F147" s="163"/>
      <c r="G147" s="163"/>
      <c r="H147" s="180">
        <v>8936</v>
      </c>
      <c r="I147" s="179"/>
    </row>
    <row r="148" spans="1:9" ht="31.5" hidden="1">
      <c r="A148" s="164"/>
      <c r="B148" s="195"/>
      <c r="C148" s="186">
        <v>150101</v>
      </c>
      <c r="D148" s="197" t="s">
        <v>467</v>
      </c>
      <c r="E148" s="198"/>
      <c r="F148" s="163"/>
      <c r="G148" s="163"/>
      <c r="H148" s="180">
        <v>5048</v>
      </c>
      <c r="I148" s="179"/>
    </row>
    <row r="149" spans="1:9" ht="31.5" hidden="1">
      <c r="A149" s="164"/>
      <c r="B149" s="195"/>
      <c r="C149" s="186">
        <v>150101</v>
      </c>
      <c r="D149" s="197" t="s">
        <v>468</v>
      </c>
      <c r="E149" s="198"/>
      <c r="F149" s="163"/>
      <c r="G149" s="163"/>
      <c r="H149" s="180">
        <v>3393</v>
      </c>
      <c r="I149" s="179"/>
    </row>
    <row r="150" spans="1:9" ht="31.5" hidden="1">
      <c r="A150" s="164"/>
      <c r="B150" s="195"/>
      <c r="C150" s="186">
        <v>150101</v>
      </c>
      <c r="D150" s="197" t="s">
        <v>469</v>
      </c>
      <c r="E150" s="198"/>
      <c r="F150" s="163"/>
      <c r="G150" s="163"/>
      <c r="H150" s="180">
        <v>16000</v>
      </c>
      <c r="I150" s="179"/>
    </row>
    <row r="151" spans="1:9" ht="31.5" hidden="1">
      <c r="A151" s="164"/>
      <c r="B151" s="195"/>
      <c r="C151" s="186">
        <v>180409</v>
      </c>
      <c r="D151" s="197" t="s">
        <v>370</v>
      </c>
      <c r="E151" s="198"/>
      <c r="F151" s="163"/>
      <c r="G151" s="163"/>
      <c r="H151" s="180">
        <v>250000</v>
      </c>
      <c r="I151" s="179"/>
    </row>
    <row r="152" spans="1:9" ht="15.75" hidden="1">
      <c r="A152" s="164"/>
      <c r="B152" s="195"/>
      <c r="C152" s="186"/>
      <c r="D152" s="197"/>
      <c r="E152" s="198"/>
      <c r="F152" s="163"/>
      <c r="G152" s="163"/>
      <c r="H152" s="180"/>
      <c r="I152" s="179"/>
    </row>
    <row r="153" spans="1:9" ht="15.75" hidden="1">
      <c r="A153" s="164"/>
      <c r="B153" s="195"/>
      <c r="C153" s="170"/>
      <c r="D153" s="197" t="s">
        <v>266</v>
      </c>
      <c r="E153" s="199">
        <f>SUM(E72:E151)</f>
        <v>104712</v>
      </c>
      <c r="F153" s="199" t="s">
        <v>354</v>
      </c>
      <c r="G153" s="199">
        <f>G114+G117</f>
        <v>0</v>
      </c>
      <c r="H153" s="199">
        <f>SUM(H72:H151)</f>
        <v>4272809.779999999</v>
      </c>
      <c r="I153" s="179"/>
    </row>
    <row r="154" spans="1:9" ht="15.75" hidden="1">
      <c r="A154" s="164"/>
      <c r="B154" s="169"/>
      <c r="C154" s="169"/>
      <c r="D154" s="172"/>
      <c r="E154" s="200"/>
      <c r="F154" s="201"/>
      <c r="G154" s="201"/>
      <c r="H154" s="202"/>
      <c r="I154" s="179"/>
    </row>
    <row r="155" spans="1:9" ht="15.75" hidden="1">
      <c r="A155" s="164"/>
      <c r="B155" s="209"/>
      <c r="C155" s="169"/>
      <c r="D155" s="172"/>
      <c r="E155" s="97"/>
      <c r="F155" s="164"/>
      <c r="G155" s="164"/>
      <c r="H155" s="173"/>
      <c r="I155" s="179"/>
    </row>
    <row r="156" spans="1:9" ht="30" customHeight="1">
      <c r="A156" s="164"/>
      <c r="B156" s="209"/>
      <c r="C156" s="169" t="s">
        <v>355</v>
      </c>
      <c r="D156" s="172"/>
      <c r="E156" s="97" t="s">
        <v>334</v>
      </c>
      <c r="F156" s="164"/>
      <c r="G156" s="164"/>
      <c r="H156" s="173"/>
      <c r="I156" s="179"/>
    </row>
  </sheetData>
  <mergeCells count="8">
    <mergeCell ref="B67:I67"/>
    <mergeCell ref="A4:I4"/>
    <mergeCell ref="A5:I5"/>
    <mergeCell ref="A6:I6"/>
    <mergeCell ref="B66:I66"/>
    <mergeCell ref="B65:I65"/>
    <mergeCell ref="D8:E8"/>
    <mergeCell ref="F8:G8"/>
  </mergeCells>
  <printOptions/>
  <pageMargins left="0.2755905511811024" right="0.2755905511811024" top="0.5905511811023623" bottom="0.5905511811023623" header="0.11811023622047245" footer="0.15748031496062992"/>
  <pageSetup horizontalDpi="300" verticalDpi="300" orientation="landscape" paperSize="9" scale="85" r:id="rId1"/>
</worksheet>
</file>

<file path=xl/worksheets/sheet7.xml><?xml version="1.0" encoding="utf-8"?>
<worksheet xmlns="http://schemas.openxmlformats.org/spreadsheetml/2006/main" xmlns:r="http://schemas.openxmlformats.org/officeDocument/2006/relationships">
  <dimension ref="A1:K125"/>
  <sheetViews>
    <sheetView view="pageBreakPreview" zoomScale="85" zoomScaleNormal="75" zoomScaleSheetLayoutView="85" workbookViewId="0" topLeftCell="C3">
      <selection activeCell="D125" sqref="D125"/>
    </sheetView>
  </sheetViews>
  <sheetFormatPr defaultColWidth="9.00390625" defaultRowHeight="12.75"/>
  <cols>
    <col min="1" max="1" width="10.125" style="23" hidden="1" customWidth="1"/>
    <col min="2" max="2" width="17.125" style="60" customWidth="1"/>
    <col min="3" max="3" width="35.375" style="60" customWidth="1"/>
    <col min="4" max="4" width="116.875" style="19" customWidth="1"/>
    <col min="5" max="5" width="12.875" style="40" customWidth="1"/>
    <col min="6" max="6" width="14.25390625" style="23" customWidth="1"/>
    <col min="7" max="7" width="13.75390625" style="23" customWidth="1"/>
    <col min="8" max="8" width="12.75390625" style="70" customWidth="1"/>
    <col min="9" max="11" width="0" style="23" hidden="1" customWidth="1"/>
    <col min="12" max="16384" width="9.125" style="23" customWidth="1"/>
  </cols>
  <sheetData>
    <row r="1" spans="5:9" ht="15">
      <c r="E1" s="23"/>
      <c r="F1" s="23" t="s">
        <v>389</v>
      </c>
      <c r="I1" s="70"/>
    </row>
    <row r="2" spans="5:10" ht="15">
      <c r="E2" s="290" t="s">
        <v>34</v>
      </c>
      <c r="F2" s="290"/>
      <c r="G2" s="290"/>
      <c r="H2" s="290"/>
      <c r="I2" s="26"/>
      <c r="J2" s="10"/>
    </row>
    <row r="3" spans="5:10" ht="15">
      <c r="E3" s="290" t="s">
        <v>391</v>
      </c>
      <c r="F3" s="290"/>
      <c r="G3" s="23" t="s">
        <v>35</v>
      </c>
      <c r="I3" s="26"/>
      <c r="J3" s="10"/>
    </row>
    <row r="4" spans="1:9" ht="15">
      <c r="A4" s="291" t="s">
        <v>306</v>
      </c>
      <c r="B4" s="291"/>
      <c r="C4" s="291"/>
      <c r="D4" s="291"/>
      <c r="E4" s="291"/>
      <c r="F4" s="291"/>
      <c r="G4" s="291"/>
      <c r="H4" s="291"/>
      <c r="I4" s="291"/>
    </row>
    <row r="5" spans="1:9" ht="15">
      <c r="A5" s="291" t="s">
        <v>50</v>
      </c>
      <c r="B5" s="291"/>
      <c r="C5" s="291"/>
      <c r="D5" s="291"/>
      <c r="E5" s="291"/>
      <c r="F5" s="291"/>
      <c r="G5" s="291"/>
      <c r="H5" s="291"/>
      <c r="I5" s="291"/>
    </row>
    <row r="6" spans="1:9" ht="15">
      <c r="A6" s="291" t="s">
        <v>307</v>
      </c>
      <c r="B6" s="291"/>
      <c r="C6" s="291"/>
      <c r="D6" s="291"/>
      <c r="E6" s="291"/>
      <c r="F6" s="291"/>
      <c r="G6" s="291"/>
      <c r="H6" s="291"/>
      <c r="I6" s="291"/>
    </row>
    <row r="7" ht="15" hidden="1"/>
    <row r="8" spans="1:11" ht="75" customHeight="1">
      <c r="A8" s="39" t="s">
        <v>308</v>
      </c>
      <c r="B8" s="39" t="s">
        <v>470</v>
      </c>
      <c r="C8" s="39" t="s">
        <v>364</v>
      </c>
      <c r="D8" s="292" t="s">
        <v>365</v>
      </c>
      <c r="E8" s="294" t="s">
        <v>324</v>
      </c>
      <c r="F8" s="292" t="s">
        <v>345</v>
      </c>
      <c r="G8" s="292" t="s">
        <v>325</v>
      </c>
      <c r="H8" s="299" t="s">
        <v>366</v>
      </c>
      <c r="I8" s="39" t="s">
        <v>341</v>
      </c>
      <c r="J8" s="43" t="s">
        <v>342</v>
      </c>
      <c r="K8" s="39" t="s">
        <v>309</v>
      </c>
    </row>
    <row r="9" spans="1:11" ht="76.5" customHeight="1">
      <c r="A9" s="39"/>
      <c r="B9" s="39" t="s">
        <v>471</v>
      </c>
      <c r="C9" s="112" t="s">
        <v>359</v>
      </c>
      <c r="D9" s="293"/>
      <c r="E9" s="295"/>
      <c r="F9" s="293"/>
      <c r="G9" s="293"/>
      <c r="H9" s="267"/>
      <c r="I9" s="39"/>
      <c r="J9" s="43"/>
      <c r="K9" s="39"/>
    </row>
    <row r="10" spans="1:11" ht="15.75" customHeight="1">
      <c r="A10" s="39"/>
      <c r="B10" s="240" t="s">
        <v>472</v>
      </c>
      <c r="C10" s="241" t="s">
        <v>249</v>
      </c>
      <c r="D10" s="242"/>
      <c r="E10" s="243">
        <f>SUM(E12:E24,)</f>
        <v>2398778.45</v>
      </c>
      <c r="F10" s="243">
        <f>SUM(F11:F76,)</f>
        <v>0</v>
      </c>
      <c r="G10" s="243">
        <f>SUM(G11:G76,)</f>
        <v>0</v>
      </c>
      <c r="H10" s="243">
        <f>SUM(H12:H24)</f>
        <v>2398778.45</v>
      </c>
      <c r="I10" s="39"/>
      <c r="J10" s="43"/>
      <c r="K10" s="39"/>
    </row>
    <row r="11" spans="1:11" ht="39.75" customHeight="1" hidden="1">
      <c r="A11" s="39"/>
      <c r="B11" s="39"/>
      <c r="C11" s="39"/>
      <c r="D11" s="39"/>
      <c r="E11" s="41"/>
      <c r="F11" s="39"/>
      <c r="G11" s="39"/>
      <c r="H11" s="42"/>
      <c r="I11" s="39"/>
      <c r="J11" s="43"/>
      <c r="K11" s="39"/>
    </row>
    <row r="12" spans="1:11" s="95" customFormat="1" ht="15">
      <c r="A12" s="93" t="s">
        <v>315</v>
      </c>
      <c r="B12" s="230">
        <v>150101</v>
      </c>
      <c r="C12" s="237" t="s">
        <v>278</v>
      </c>
      <c r="D12" s="62" t="s">
        <v>233</v>
      </c>
      <c r="E12" s="235">
        <v>13500</v>
      </c>
      <c r="F12" s="42"/>
      <c r="G12" s="63"/>
      <c r="H12" s="235">
        <v>13500</v>
      </c>
      <c r="I12" s="94"/>
      <c r="J12" s="89"/>
      <c r="K12" s="94">
        <f>SUM(A12:J12)</f>
        <v>177101</v>
      </c>
    </row>
    <row r="13" spans="1:11" s="95" customFormat="1" ht="15">
      <c r="A13" s="93"/>
      <c r="B13" s="230">
        <v>150101</v>
      </c>
      <c r="C13" s="237" t="s">
        <v>278</v>
      </c>
      <c r="D13" s="62" t="s">
        <v>234</v>
      </c>
      <c r="E13" s="235">
        <v>4950</v>
      </c>
      <c r="F13" s="42"/>
      <c r="G13" s="63"/>
      <c r="H13" s="235">
        <v>4950</v>
      </c>
      <c r="I13" s="94"/>
      <c r="J13" s="89"/>
      <c r="K13" s="94"/>
    </row>
    <row r="14" spans="1:11" s="95" customFormat="1" ht="15">
      <c r="A14" s="93"/>
      <c r="B14" s="258" t="s">
        <v>473</v>
      </c>
      <c r="C14" s="237" t="s">
        <v>278</v>
      </c>
      <c r="D14" s="62" t="s">
        <v>243</v>
      </c>
      <c r="E14" s="235">
        <v>100000</v>
      </c>
      <c r="F14" s="42"/>
      <c r="G14" s="63"/>
      <c r="H14" s="235">
        <v>100000</v>
      </c>
      <c r="I14" s="94"/>
      <c r="J14" s="89"/>
      <c r="K14" s="94"/>
    </row>
    <row r="15" spans="1:11" s="95" customFormat="1" ht="15">
      <c r="A15" s="93"/>
      <c r="B15" s="258" t="s">
        <v>473</v>
      </c>
      <c r="C15" s="237" t="s">
        <v>278</v>
      </c>
      <c r="D15" s="62" t="s">
        <v>463</v>
      </c>
      <c r="E15" s="235">
        <v>36583.27</v>
      </c>
      <c r="F15" s="42"/>
      <c r="G15" s="63"/>
      <c r="H15" s="235">
        <v>36583.27</v>
      </c>
      <c r="I15" s="94"/>
      <c r="J15" s="89"/>
      <c r="K15" s="94"/>
    </row>
    <row r="16" spans="1:11" ht="60">
      <c r="A16" s="76"/>
      <c r="B16" s="230">
        <v>170703</v>
      </c>
      <c r="C16" s="254" t="s">
        <v>235</v>
      </c>
      <c r="D16" s="62" t="s">
        <v>497</v>
      </c>
      <c r="E16" s="235">
        <v>480586</v>
      </c>
      <c r="F16" s="42"/>
      <c r="G16" s="63"/>
      <c r="H16" s="235">
        <v>480586</v>
      </c>
      <c r="I16" s="41"/>
      <c r="J16" s="43"/>
      <c r="K16" s="41"/>
    </row>
    <row r="17" spans="1:11" ht="60">
      <c r="A17" s="76"/>
      <c r="B17" s="230">
        <v>170703</v>
      </c>
      <c r="C17" s="254" t="s">
        <v>235</v>
      </c>
      <c r="D17" s="62" t="s">
        <v>496</v>
      </c>
      <c r="E17" s="235">
        <v>18094</v>
      </c>
      <c r="F17" s="42"/>
      <c r="G17" s="63"/>
      <c r="H17" s="235">
        <v>18094</v>
      </c>
      <c r="I17" s="41"/>
      <c r="J17" s="43"/>
      <c r="K17" s="41"/>
    </row>
    <row r="18" spans="1:11" ht="60">
      <c r="A18" s="76"/>
      <c r="B18" s="230">
        <v>170703</v>
      </c>
      <c r="C18" s="254" t="s">
        <v>235</v>
      </c>
      <c r="D18" s="62" t="s">
        <v>136</v>
      </c>
      <c r="E18" s="235">
        <v>1320</v>
      </c>
      <c r="F18" s="42"/>
      <c r="G18" s="63"/>
      <c r="H18" s="235">
        <v>1320</v>
      </c>
      <c r="I18" s="41"/>
      <c r="J18" s="43"/>
      <c r="K18" s="41"/>
    </row>
    <row r="19" spans="1:11" ht="15">
      <c r="A19" s="76"/>
      <c r="B19" s="230">
        <v>150101</v>
      </c>
      <c r="C19" s="237" t="s">
        <v>278</v>
      </c>
      <c r="D19" s="62" t="s">
        <v>58</v>
      </c>
      <c r="E19" s="238">
        <v>188765.18</v>
      </c>
      <c r="F19" s="42"/>
      <c r="G19" s="63"/>
      <c r="H19" s="235">
        <v>188765.18</v>
      </c>
      <c r="I19" s="41"/>
      <c r="J19" s="43"/>
      <c r="K19" s="41"/>
    </row>
    <row r="20" spans="1:11" ht="15">
      <c r="A20" s="76"/>
      <c r="B20" s="230">
        <v>150101</v>
      </c>
      <c r="C20" s="237" t="s">
        <v>278</v>
      </c>
      <c r="D20" s="62" t="s">
        <v>220</v>
      </c>
      <c r="E20" s="238">
        <v>40500</v>
      </c>
      <c r="F20" s="42"/>
      <c r="G20" s="45"/>
      <c r="H20" s="235">
        <v>40500</v>
      </c>
      <c r="I20" s="41"/>
      <c r="J20" s="43"/>
      <c r="K20" s="41"/>
    </row>
    <row r="21" spans="1:11" ht="15">
      <c r="A21" s="76"/>
      <c r="B21" s="230">
        <v>150101</v>
      </c>
      <c r="C21" s="237" t="s">
        <v>278</v>
      </c>
      <c r="D21" s="62" t="s">
        <v>221</v>
      </c>
      <c r="E21" s="238">
        <v>20160</v>
      </c>
      <c r="F21" s="42"/>
      <c r="G21" s="45"/>
      <c r="H21" s="235">
        <v>20160</v>
      </c>
      <c r="I21" s="41"/>
      <c r="J21" s="43"/>
      <c r="K21" s="41"/>
    </row>
    <row r="22" spans="1:11" ht="15">
      <c r="A22" s="76"/>
      <c r="B22" s="230">
        <v>150101</v>
      </c>
      <c r="C22" s="237" t="s">
        <v>278</v>
      </c>
      <c r="D22" s="62" t="s">
        <v>238</v>
      </c>
      <c r="E22" s="238">
        <v>12400</v>
      </c>
      <c r="F22" s="42"/>
      <c r="G22" s="45"/>
      <c r="H22" s="235">
        <v>12400</v>
      </c>
      <c r="I22" s="41"/>
      <c r="J22" s="43"/>
      <c r="K22" s="41"/>
    </row>
    <row r="23" spans="1:11" ht="15">
      <c r="A23" s="76"/>
      <c r="B23" s="230">
        <v>150101</v>
      </c>
      <c r="C23" s="237" t="s">
        <v>278</v>
      </c>
      <c r="D23" s="62" t="s">
        <v>239</v>
      </c>
      <c r="E23" s="238">
        <v>26920</v>
      </c>
      <c r="F23" s="42"/>
      <c r="G23" s="45"/>
      <c r="H23" s="235">
        <v>26920</v>
      </c>
      <c r="I23" s="41"/>
      <c r="J23" s="43"/>
      <c r="K23" s="41"/>
    </row>
    <row r="24" spans="1:11" ht="60" customHeight="1">
      <c r="A24" s="76"/>
      <c r="B24" s="230">
        <v>180409</v>
      </c>
      <c r="C24" s="254" t="s">
        <v>232</v>
      </c>
      <c r="D24" s="62" t="s">
        <v>186</v>
      </c>
      <c r="E24" s="238">
        <v>1455000</v>
      </c>
      <c r="F24" s="42"/>
      <c r="G24" s="45"/>
      <c r="H24" s="235">
        <v>1455000</v>
      </c>
      <c r="I24" s="41"/>
      <c r="J24" s="43"/>
      <c r="K24" s="41"/>
    </row>
    <row r="25" spans="1:11" ht="15">
      <c r="A25" s="76"/>
      <c r="B25" s="230"/>
      <c r="C25" s="237"/>
      <c r="D25" s="62"/>
      <c r="E25" s="238"/>
      <c r="F25" s="42"/>
      <c r="G25" s="45"/>
      <c r="H25" s="235"/>
      <c r="I25" s="41"/>
      <c r="J25" s="43"/>
      <c r="K25" s="41"/>
    </row>
    <row r="26" spans="1:11" ht="15">
      <c r="A26" s="76" t="s">
        <v>315</v>
      </c>
      <c r="B26" s="44"/>
      <c r="C26" s="44"/>
      <c r="D26" s="21" t="s">
        <v>266</v>
      </c>
      <c r="E26" s="49">
        <f>SUM(E12:E25)</f>
        <v>2398778.45</v>
      </c>
      <c r="F26" s="49" t="s">
        <v>354</v>
      </c>
      <c r="G26" s="49">
        <f>SUM(G12:G24)</f>
        <v>0</v>
      </c>
      <c r="H26" s="49">
        <f>SUM(H12:H25)</f>
        <v>2398778.45</v>
      </c>
      <c r="I26" s="41"/>
      <c r="J26" s="43"/>
      <c r="K26" s="41">
        <f>SUM(A26:J26)</f>
        <v>4797556.9</v>
      </c>
    </row>
    <row r="27" spans="1:11" ht="15">
      <c r="A27" s="76" t="s">
        <v>315</v>
      </c>
      <c r="E27" s="51"/>
      <c r="F27" s="52"/>
      <c r="G27" s="52"/>
      <c r="H27" s="53"/>
      <c r="I27" s="41"/>
      <c r="J27" s="43"/>
      <c r="K27" s="41">
        <f>SUM(A27:J27)</f>
        <v>0</v>
      </c>
    </row>
    <row r="28" spans="1:11" ht="6.75" customHeight="1">
      <c r="A28" s="76" t="s">
        <v>315</v>
      </c>
      <c r="I28" s="41"/>
      <c r="J28" s="43"/>
      <c r="K28" s="41">
        <f>SUM(A28:J28)</f>
        <v>0</v>
      </c>
    </row>
    <row r="29" spans="1:11" ht="15" hidden="1">
      <c r="A29" s="76"/>
      <c r="C29" s="247"/>
      <c r="I29" s="41"/>
      <c r="J29" s="43"/>
      <c r="K29" s="41"/>
    </row>
    <row r="30" spans="1:11" ht="28.5" customHeight="1" hidden="1">
      <c r="A30" s="76"/>
      <c r="I30" s="41"/>
      <c r="J30" s="43"/>
      <c r="K30" s="41"/>
    </row>
    <row r="31" spans="1:11" ht="15" hidden="1">
      <c r="A31" s="76"/>
      <c r="B31" s="23"/>
      <c r="E31" s="23"/>
      <c r="F31" s="23" t="s">
        <v>389</v>
      </c>
      <c r="I31" s="70"/>
      <c r="J31" s="43"/>
      <c r="K31" s="41"/>
    </row>
    <row r="32" spans="1:11" ht="15" hidden="1">
      <c r="A32" s="76" t="s">
        <v>315</v>
      </c>
      <c r="B32" s="23"/>
      <c r="E32" s="248"/>
      <c r="F32" s="248" t="s">
        <v>418</v>
      </c>
      <c r="I32" s="248"/>
      <c r="J32" s="43"/>
      <c r="K32" s="41">
        <f>SUM(A32:J32)</f>
        <v>0</v>
      </c>
    </row>
    <row r="33" spans="1:11" ht="15" hidden="1">
      <c r="A33" s="77">
        <v>27524</v>
      </c>
      <c r="B33" s="23"/>
      <c r="E33" s="248"/>
      <c r="F33" s="248" t="s">
        <v>419</v>
      </c>
      <c r="I33" s="248"/>
      <c r="J33" s="43"/>
      <c r="K33" s="41">
        <f>SUM(A33:J33)</f>
        <v>27524</v>
      </c>
    </row>
    <row r="34" spans="1:11" ht="15" hidden="1">
      <c r="A34" s="46"/>
      <c r="B34" s="296" t="s">
        <v>306</v>
      </c>
      <c r="C34" s="297"/>
      <c r="D34" s="297"/>
      <c r="E34" s="297"/>
      <c r="F34" s="297"/>
      <c r="G34" s="297"/>
      <c r="H34" s="297"/>
      <c r="I34" s="298"/>
      <c r="J34" s="43"/>
      <c r="K34" s="41">
        <f>SUM(A34:J34)</f>
        <v>0</v>
      </c>
    </row>
    <row r="35" spans="1:11" ht="15" hidden="1">
      <c r="A35" s="46"/>
      <c r="B35" s="296" t="s">
        <v>420</v>
      </c>
      <c r="C35" s="297"/>
      <c r="D35" s="297"/>
      <c r="E35" s="297"/>
      <c r="F35" s="297"/>
      <c r="G35" s="297"/>
      <c r="H35" s="297"/>
      <c r="I35" s="298"/>
      <c r="J35" s="43"/>
      <c r="K35" s="41"/>
    </row>
    <row r="36" spans="1:11" ht="14.25" customHeight="1" hidden="1">
      <c r="A36" s="46"/>
      <c r="B36" s="296" t="s">
        <v>307</v>
      </c>
      <c r="C36" s="297"/>
      <c r="D36" s="297"/>
      <c r="E36" s="297"/>
      <c r="F36" s="297"/>
      <c r="G36" s="297"/>
      <c r="H36" s="297"/>
      <c r="I36" s="298"/>
      <c r="J36" s="43"/>
      <c r="K36" s="41">
        <f>SUM(A36:J36)</f>
        <v>0</v>
      </c>
    </row>
    <row r="37" spans="1:11" ht="14.25" customHeight="1" hidden="1">
      <c r="A37" s="46"/>
      <c r="B37" s="23"/>
      <c r="J37" s="43"/>
      <c r="K37" s="41"/>
    </row>
    <row r="38" spans="1:11" ht="14.25" customHeight="1" hidden="1">
      <c r="A38" s="46"/>
      <c r="B38" s="39" t="s">
        <v>308</v>
      </c>
      <c r="C38" s="39" t="s">
        <v>392</v>
      </c>
      <c r="D38" s="39" t="s">
        <v>365</v>
      </c>
      <c r="E38" s="41" t="s">
        <v>324</v>
      </c>
      <c r="F38" s="39" t="s">
        <v>345</v>
      </c>
      <c r="G38" s="39" t="s">
        <v>325</v>
      </c>
      <c r="H38" s="42" t="s">
        <v>366</v>
      </c>
      <c r="I38" s="39" t="s">
        <v>341</v>
      </c>
      <c r="J38" s="43"/>
      <c r="K38" s="41"/>
    </row>
    <row r="39" spans="1:11" ht="14.25" customHeight="1" hidden="1">
      <c r="A39" s="46"/>
      <c r="B39" s="39"/>
      <c r="C39" s="39" t="s">
        <v>393</v>
      </c>
      <c r="D39" s="39"/>
      <c r="E39" s="41"/>
      <c r="F39" s="39"/>
      <c r="G39" s="39"/>
      <c r="H39" s="42"/>
      <c r="I39" s="39"/>
      <c r="J39" s="43"/>
      <c r="K39" s="41"/>
    </row>
    <row r="40" spans="1:11" ht="14.25" customHeight="1" hidden="1">
      <c r="A40" s="46"/>
      <c r="B40" s="242"/>
      <c r="C40" s="240" t="s">
        <v>315</v>
      </c>
      <c r="D40" s="242"/>
      <c r="E40" s="48"/>
      <c r="F40" s="242"/>
      <c r="G40" s="242"/>
      <c r="H40" s="243">
        <f>SUM(H41:H100,)</f>
        <v>3826773.7799999993</v>
      </c>
      <c r="I40" s="242"/>
      <c r="J40" s="43"/>
      <c r="K40" s="41"/>
    </row>
    <row r="41" spans="1:11" ht="14.25" customHeight="1" hidden="1">
      <c r="A41" s="46"/>
      <c r="B41" s="249" t="s">
        <v>315</v>
      </c>
      <c r="C41" s="92">
        <v>150101</v>
      </c>
      <c r="D41" s="88" t="s">
        <v>394</v>
      </c>
      <c r="E41" s="89"/>
      <c r="F41" s="90"/>
      <c r="G41" s="89"/>
      <c r="H41" s="89">
        <v>297972</v>
      </c>
      <c r="I41" s="94"/>
      <c r="J41" s="43"/>
      <c r="K41" s="41"/>
    </row>
    <row r="42" spans="1:11" ht="15" hidden="1">
      <c r="A42" s="46"/>
      <c r="B42" s="249" t="s">
        <v>315</v>
      </c>
      <c r="C42" s="92">
        <v>150101</v>
      </c>
      <c r="D42" s="91" t="s">
        <v>395</v>
      </c>
      <c r="E42" s="89"/>
      <c r="F42" s="90"/>
      <c r="G42" s="89"/>
      <c r="H42" s="89">
        <v>295128</v>
      </c>
      <c r="I42" s="94"/>
      <c r="J42" s="43"/>
      <c r="K42" s="41">
        <f>SUM(A42:J42)</f>
        <v>445229</v>
      </c>
    </row>
    <row r="43" spans="1:11" ht="15" hidden="1">
      <c r="A43" s="46"/>
      <c r="B43" s="249" t="s">
        <v>315</v>
      </c>
      <c r="C43" s="92">
        <v>150101</v>
      </c>
      <c r="D43" s="91" t="s">
        <v>396</v>
      </c>
      <c r="E43" s="89"/>
      <c r="F43" s="90"/>
      <c r="G43" s="89"/>
      <c r="H43" s="89">
        <v>300000</v>
      </c>
      <c r="I43" s="94"/>
      <c r="J43" s="43"/>
      <c r="K43" s="41">
        <f>SUM(A43:J43)</f>
        <v>450101</v>
      </c>
    </row>
    <row r="44" spans="1:11" ht="15" hidden="1">
      <c r="A44" s="46"/>
      <c r="B44" s="249" t="s">
        <v>315</v>
      </c>
      <c r="C44" s="92">
        <v>150101</v>
      </c>
      <c r="D44" s="91" t="s">
        <v>397</v>
      </c>
      <c r="E44" s="89"/>
      <c r="F44" s="90"/>
      <c r="G44" s="89"/>
      <c r="H44" s="89">
        <v>200000</v>
      </c>
      <c r="I44" s="94"/>
      <c r="J44" s="43"/>
      <c r="K44" s="41"/>
    </row>
    <row r="45" spans="1:11" ht="15" hidden="1">
      <c r="A45" s="46"/>
      <c r="B45" s="249" t="s">
        <v>315</v>
      </c>
      <c r="C45" s="92">
        <v>150101</v>
      </c>
      <c r="D45" s="91" t="s">
        <v>398</v>
      </c>
      <c r="E45" s="89"/>
      <c r="F45" s="90"/>
      <c r="G45" s="89"/>
      <c r="H45" s="89">
        <v>120000</v>
      </c>
      <c r="I45" s="94"/>
      <c r="J45" s="43"/>
      <c r="K45" s="41">
        <f>SUM(A45:J45)</f>
        <v>270101</v>
      </c>
    </row>
    <row r="46" spans="1:11" ht="15" hidden="1">
      <c r="A46" s="46"/>
      <c r="B46" s="249" t="s">
        <v>315</v>
      </c>
      <c r="C46" s="92">
        <v>150101</v>
      </c>
      <c r="D46" s="91" t="s">
        <v>367</v>
      </c>
      <c r="E46" s="89"/>
      <c r="F46" s="90"/>
      <c r="G46" s="89"/>
      <c r="H46" s="89">
        <v>50000</v>
      </c>
      <c r="I46" s="94"/>
      <c r="J46" s="43"/>
      <c r="K46" s="41"/>
    </row>
    <row r="47" spans="1:11" ht="15" hidden="1">
      <c r="A47" s="46"/>
      <c r="B47" s="249" t="s">
        <v>315</v>
      </c>
      <c r="C47" s="92">
        <v>150101</v>
      </c>
      <c r="D47" s="91" t="s">
        <v>399</v>
      </c>
      <c r="E47" s="89"/>
      <c r="F47" s="90"/>
      <c r="G47" s="89"/>
      <c r="H47" s="89">
        <v>500000</v>
      </c>
      <c r="I47" s="94"/>
      <c r="J47" s="43"/>
      <c r="K47" s="41"/>
    </row>
    <row r="48" spans="1:11" ht="15" hidden="1">
      <c r="A48" s="46"/>
      <c r="B48" s="249" t="s">
        <v>315</v>
      </c>
      <c r="C48" s="92">
        <v>150101</v>
      </c>
      <c r="D48" s="91" t="s">
        <v>400</v>
      </c>
      <c r="E48" s="89"/>
      <c r="F48" s="94"/>
      <c r="G48" s="94"/>
      <c r="H48" s="89">
        <v>150000</v>
      </c>
      <c r="I48" s="94"/>
      <c r="J48" s="43"/>
      <c r="K48" s="41"/>
    </row>
    <row r="49" spans="1:11" ht="15" hidden="1">
      <c r="A49" s="46"/>
      <c r="B49" s="249" t="s">
        <v>315</v>
      </c>
      <c r="C49" s="92">
        <v>150101</v>
      </c>
      <c r="D49" s="91" t="s">
        <v>401</v>
      </c>
      <c r="E49" s="89"/>
      <c r="F49" s="94"/>
      <c r="G49" s="94"/>
      <c r="H49" s="89">
        <v>150000</v>
      </c>
      <c r="I49" s="94"/>
      <c r="J49" s="43"/>
      <c r="K49" s="41"/>
    </row>
    <row r="50" spans="1:11" ht="15" hidden="1">
      <c r="A50" s="46"/>
      <c r="B50" s="249" t="s">
        <v>315</v>
      </c>
      <c r="C50" s="92">
        <v>150101</v>
      </c>
      <c r="D50" s="91" t="s">
        <v>402</v>
      </c>
      <c r="E50" s="89"/>
      <c r="F50" s="94"/>
      <c r="G50" s="94"/>
      <c r="H50" s="89">
        <v>100000</v>
      </c>
      <c r="I50" s="94"/>
      <c r="J50" s="43"/>
      <c r="K50" s="41"/>
    </row>
    <row r="51" spans="1:11" ht="15" hidden="1">
      <c r="A51" s="46"/>
      <c r="B51" s="249" t="s">
        <v>315</v>
      </c>
      <c r="C51" s="92">
        <v>150101</v>
      </c>
      <c r="D51" s="91" t="s">
        <v>403</v>
      </c>
      <c r="E51" s="89"/>
      <c r="F51" s="94"/>
      <c r="G51" s="94"/>
      <c r="H51" s="89">
        <v>20000</v>
      </c>
      <c r="I51" s="94"/>
      <c r="J51" s="43"/>
      <c r="K51" s="41"/>
    </row>
    <row r="52" spans="1:11" ht="15" hidden="1">
      <c r="A52" s="46"/>
      <c r="B52" s="249" t="s">
        <v>315</v>
      </c>
      <c r="C52" s="92">
        <v>150101</v>
      </c>
      <c r="D52" s="91" t="s">
        <v>369</v>
      </c>
      <c r="E52" s="89"/>
      <c r="F52" s="94"/>
      <c r="G52" s="94"/>
      <c r="H52" s="89">
        <v>50000</v>
      </c>
      <c r="I52" s="94"/>
      <c r="J52" s="43"/>
      <c r="K52" s="41"/>
    </row>
    <row r="53" spans="1:11" ht="15" hidden="1">
      <c r="A53" s="46"/>
      <c r="B53" s="249" t="s">
        <v>315</v>
      </c>
      <c r="C53" s="92">
        <v>150101</v>
      </c>
      <c r="D53" s="91" t="s">
        <v>404</v>
      </c>
      <c r="E53" s="94"/>
      <c r="F53" s="94"/>
      <c r="G53" s="94"/>
      <c r="H53" s="89">
        <v>95000</v>
      </c>
      <c r="I53" s="94"/>
      <c r="J53" s="43"/>
      <c r="K53" s="41"/>
    </row>
    <row r="54" spans="1:11" ht="15.75" customHeight="1" hidden="1">
      <c r="A54" s="46"/>
      <c r="B54" s="249" t="s">
        <v>315</v>
      </c>
      <c r="C54" s="92">
        <v>150101</v>
      </c>
      <c r="D54" s="91" t="s">
        <v>405</v>
      </c>
      <c r="E54" s="94"/>
      <c r="F54" s="94"/>
      <c r="G54" s="94"/>
      <c r="H54" s="89">
        <v>200000</v>
      </c>
      <c r="I54" s="94"/>
      <c r="J54" s="43"/>
      <c r="K54" s="41">
        <f>SUM(A54:J54)</f>
        <v>350101</v>
      </c>
    </row>
    <row r="55" spans="1:11" ht="15.75" customHeight="1" hidden="1">
      <c r="A55" s="46"/>
      <c r="B55" s="249" t="s">
        <v>315</v>
      </c>
      <c r="C55" s="92">
        <v>180409</v>
      </c>
      <c r="D55" s="91" t="s">
        <v>406</v>
      </c>
      <c r="E55" s="94"/>
      <c r="F55" s="94"/>
      <c r="G55" s="94"/>
      <c r="H55" s="89">
        <v>100000</v>
      </c>
      <c r="I55" s="94"/>
      <c r="J55" s="43"/>
      <c r="K55" s="41"/>
    </row>
    <row r="56" spans="1:11" ht="24.75" customHeight="1" hidden="1">
      <c r="A56" s="46"/>
      <c r="B56" s="249" t="s">
        <v>315</v>
      </c>
      <c r="C56" s="92">
        <v>150101</v>
      </c>
      <c r="D56" s="91" t="s">
        <v>407</v>
      </c>
      <c r="E56" s="94"/>
      <c r="F56" s="94"/>
      <c r="G56" s="94"/>
      <c r="H56" s="89">
        <v>50000</v>
      </c>
      <c r="I56" s="94"/>
      <c r="J56" s="43"/>
      <c r="K56" s="41">
        <f aca="true" t="shared" si="0" ref="K56:K76">SUM(A56:J56)</f>
        <v>200101</v>
      </c>
    </row>
    <row r="57" spans="1:11" ht="15.75" customHeight="1" hidden="1">
      <c r="A57" s="46"/>
      <c r="B57" s="249" t="s">
        <v>315</v>
      </c>
      <c r="C57" s="92">
        <v>150101</v>
      </c>
      <c r="D57" s="23" t="s">
        <v>421</v>
      </c>
      <c r="E57" s="94"/>
      <c r="F57" s="94"/>
      <c r="G57" s="94"/>
      <c r="H57" s="89">
        <v>100000</v>
      </c>
      <c r="I57" s="94"/>
      <c r="J57" s="43"/>
      <c r="K57" s="41">
        <f t="shared" si="0"/>
        <v>250101</v>
      </c>
    </row>
    <row r="58" spans="1:11" ht="120" customHeight="1" hidden="1">
      <c r="A58" s="46"/>
      <c r="B58" s="249" t="s">
        <v>315</v>
      </c>
      <c r="C58" s="92">
        <v>150101</v>
      </c>
      <c r="D58" s="91" t="s">
        <v>422</v>
      </c>
      <c r="E58" s="94"/>
      <c r="F58" s="94"/>
      <c r="G58" s="94"/>
      <c r="H58" s="89"/>
      <c r="I58" s="94"/>
      <c r="J58" s="43"/>
      <c r="K58" s="41">
        <f t="shared" si="0"/>
        <v>150101</v>
      </c>
    </row>
    <row r="59" spans="1:11" ht="45" customHeight="1" hidden="1">
      <c r="A59" s="46"/>
      <c r="B59" s="249" t="s">
        <v>315</v>
      </c>
      <c r="C59" s="92">
        <v>150101</v>
      </c>
      <c r="D59" s="91" t="s">
        <v>423</v>
      </c>
      <c r="E59" s="94"/>
      <c r="F59" s="94"/>
      <c r="G59" s="94"/>
      <c r="H59" s="89">
        <v>30000</v>
      </c>
      <c r="I59" s="94"/>
      <c r="J59" s="43"/>
      <c r="K59" s="41">
        <f t="shared" si="0"/>
        <v>180101</v>
      </c>
    </row>
    <row r="60" spans="1:11" ht="75" customHeight="1" hidden="1">
      <c r="A60" s="46"/>
      <c r="B60" s="249" t="s">
        <v>315</v>
      </c>
      <c r="C60" s="92">
        <v>150101</v>
      </c>
      <c r="D60" s="91" t="s">
        <v>424</v>
      </c>
      <c r="E60" s="94"/>
      <c r="F60" s="94"/>
      <c r="G60" s="94"/>
      <c r="H60" s="89">
        <v>7096.8</v>
      </c>
      <c r="I60" s="94"/>
      <c r="J60" s="43"/>
      <c r="K60" s="41">
        <f t="shared" si="0"/>
        <v>157197.8</v>
      </c>
    </row>
    <row r="61" spans="1:11" ht="75" customHeight="1" hidden="1">
      <c r="A61" s="46"/>
      <c r="B61" s="249" t="s">
        <v>315</v>
      </c>
      <c r="C61" s="92">
        <v>150101</v>
      </c>
      <c r="D61" s="91" t="s">
        <v>425</v>
      </c>
      <c r="E61" s="94"/>
      <c r="F61" s="94"/>
      <c r="G61" s="94"/>
      <c r="H61" s="89">
        <v>7096.8</v>
      </c>
      <c r="I61" s="94"/>
      <c r="J61" s="43"/>
      <c r="K61" s="41">
        <f t="shared" si="0"/>
        <v>157197.8</v>
      </c>
    </row>
    <row r="62" spans="1:11" ht="105" customHeight="1" hidden="1">
      <c r="A62" s="46"/>
      <c r="B62" s="249" t="s">
        <v>315</v>
      </c>
      <c r="C62" s="92">
        <v>150101</v>
      </c>
      <c r="D62" s="91" t="s">
        <v>426</v>
      </c>
      <c r="E62" s="94"/>
      <c r="F62" s="94"/>
      <c r="G62" s="94"/>
      <c r="H62" s="89">
        <v>7096.8</v>
      </c>
      <c r="I62" s="94"/>
      <c r="J62" s="43"/>
      <c r="K62" s="41">
        <f t="shared" si="0"/>
        <v>157197.8</v>
      </c>
    </row>
    <row r="63" spans="1:11" ht="75" customHeight="1" hidden="1">
      <c r="A63" s="46"/>
      <c r="B63" s="249" t="s">
        <v>315</v>
      </c>
      <c r="C63" s="92">
        <v>150101</v>
      </c>
      <c r="D63" s="91" t="s">
        <v>411</v>
      </c>
      <c r="E63" s="94"/>
      <c r="F63" s="94"/>
      <c r="G63" s="94"/>
      <c r="H63" s="89"/>
      <c r="I63" s="94"/>
      <c r="J63" s="43"/>
      <c r="K63" s="41">
        <f t="shared" si="0"/>
        <v>150101</v>
      </c>
    </row>
    <row r="64" spans="1:11" ht="75" customHeight="1" hidden="1">
      <c r="A64" s="46"/>
      <c r="B64" s="249" t="s">
        <v>315</v>
      </c>
      <c r="C64" s="92">
        <v>150101</v>
      </c>
      <c r="D64" s="91" t="s">
        <v>412</v>
      </c>
      <c r="E64" s="94"/>
      <c r="F64" s="94"/>
      <c r="G64" s="94"/>
      <c r="H64" s="89"/>
      <c r="I64" s="96"/>
      <c r="J64" s="43"/>
      <c r="K64" s="41">
        <f t="shared" si="0"/>
        <v>150101</v>
      </c>
    </row>
    <row r="65" spans="1:11" ht="45" customHeight="1" hidden="1">
      <c r="A65" s="46"/>
      <c r="B65" s="249" t="s">
        <v>315</v>
      </c>
      <c r="C65" s="92">
        <v>150101</v>
      </c>
      <c r="D65" s="91" t="s">
        <v>413</v>
      </c>
      <c r="E65" s="94"/>
      <c r="F65" s="94"/>
      <c r="G65" s="94"/>
      <c r="H65" s="89"/>
      <c r="I65" s="94"/>
      <c r="J65" s="43"/>
      <c r="K65" s="41">
        <f t="shared" si="0"/>
        <v>150101</v>
      </c>
    </row>
    <row r="66" spans="1:11" ht="60" customHeight="1" hidden="1">
      <c r="A66" s="46"/>
      <c r="B66" s="249" t="s">
        <v>315</v>
      </c>
      <c r="C66" s="92">
        <v>150101</v>
      </c>
      <c r="D66" s="91" t="s">
        <v>414</v>
      </c>
      <c r="E66" s="94"/>
      <c r="F66" s="94"/>
      <c r="G66" s="94"/>
      <c r="H66" s="89"/>
      <c r="I66" s="94"/>
      <c r="J66" s="43"/>
      <c r="K66" s="41">
        <f t="shared" si="0"/>
        <v>150101</v>
      </c>
    </row>
    <row r="67" spans="1:11" s="64" customFormat="1" ht="75" customHeight="1" hidden="1">
      <c r="A67" s="61"/>
      <c r="B67" s="249"/>
      <c r="C67" s="92">
        <v>150101</v>
      </c>
      <c r="D67" s="91" t="s">
        <v>427</v>
      </c>
      <c r="E67" s="94"/>
      <c r="F67" s="94"/>
      <c r="G67" s="94"/>
      <c r="H67" s="89">
        <v>60000</v>
      </c>
      <c r="I67" s="94"/>
      <c r="J67" s="43"/>
      <c r="K67" s="63">
        <f t="shared" si="0"/>
        <v>210101</v>
      </c>
    </row>
    <row r="68" spans="1:11" s="64" customFormat="1" ht="135" customHeight="1" hidden="1">
      <c r="A68" s="61"/>
      <c r="B68" s="249"/>
      <c r="C68" s="92">
        <v>150101</v>
      </c>
      <c r="D68" s="91" t="s">
        <v>428</v>
      </c>
      <c r="E68" s="94"/>
      <c r="F68" s="94"/>
      <c r="G68" s="94"/>
      <c r="H68" s="89">
        <v>20000</v>
      </c>
      <c r="I68" s="94"/>
      <c r="J68" s="43"/>
      <c r="K68" s="63">
        <f t="shared" si="0"/>
        <v>170101</v>
      </c>
    </row>
    <row r="69" spans="1:11" s="64" customFormat="1" ht="45" customHeight="1" hidden="1">
      <c r="A69" s="61"/>
      <c r="B69" s="249"/>
      <c r="C69" s="92">
        <v>150101</v>
      </c>
      <c r="D69" s="91" t="s">
        <v>415</v>
      </c>
      <c r="E69" s="94"/>
      <c r="F69" s="94"/>
      <c r="G69" s="94"/>
      <c r="H69" s="89"/>
      <c r="I69" s="94"/>
      <c r="J69" s="43"/>
      <c r="K69" s="63">
        <f t="shared" si="0"/>
        <v>150101</v>
      </c>
    </row>
    <row r="70" spans="1:11" s="64" customFormat="1" ht="60" customHeight="1" hidden="1">
      <c r="A70" s="61"/>
      <c r="B70" s="249"/>
      <c r="C70" s="92">
        <v>150101</v>
      </c>
      <c r="D70" s="91" t="s">
        <v>416</v>
      </c>
      <c r="E70" s="94"/>
      <c r="F70" s="94"/>
      <c r="G70" s="94"/>
      <c r="H70" s="89"/>
      <c r="I70" s="94"/>
      <c r="J70" s="43"/>
      <c r="K70" s="63">
        <f t="shared" si="0"/>
        <v>150101</v>
      </c>
    </row>
    <row r="71" spans="1:11" ht="30" customHeight="1" hidden="1">
      <c r="A71" s="46"/>
      <c r="B71" s="249"/>
      <c r="C71" s="92">
        <v>150101</v>
      </c>
      <c r="D71" s="91" t="s">
        <v>417</v>
      </c>
      <c r="E71" s="94"/>
      <c r="F71" s="94"/>
      <c r="G71" s="94"/>
      <c r="H71" s="89"/>
      <c r="I71" s="94"/>
      <c r="J71" s="43"/>
      <c r="K71" s="41">
        <f t="shared" si="0"/>
        <v>150101</v>
      </c>
    </row>
    <row r="72" spans="1:11" ht="105" customHeight="1" hidden="1">
      <c r="A72" s="46"/>
      <c r="B72" s="249"/>
      <c r="C72" s="92">
        <v>150101</v>
      </c>
      <c r="D72" s="91" t="s">
        <v>429</v>
      </c>
      <c r="E72" s="94"/>
      <c r="F72" s="94"/>
      <c r="G72" s="94"/>
      <c r="H72" s="89">
        <v>44626</v>
      </c>
      <c r="I72" s="94"/>
      <c r="J72" s="43"/>
      <c r="K72" s="41">
        <f t="shared" si="0"/>
        <v>194727</v>
      </c>
    </row>
    <row r="73" spans="1:11" ht="150" customHeight="1" hidden="1">
      <c r="A73" s="46"/>
      <c r="B73" s="249"/>
      <c r="C73" s="92">
        <v>150101</v>
      </c>
      <c r="D73" s="91" t="s">
        <v>430</v>
      </c>
      <c r="E73" s="94"/>
      <c r="F73" s="94"/>
      <c r="G73" s="94"/>
      <c r="H73" s="89">
        <v>5374</v>
      </c>
      <c r="I73" s="94"/>
      <c r="J73" s="43"/>
      <c r="K73" s="41">
        <f t="shared" si="0"/>
        <v>155475</v>
      </c>
    </row>
    <row r="74" spans="1:11" ht="315" customHeight="1" hidden="1">
      <c r="A74" s="46"/>
      <c r="B74" s="249"/>
      <c r="C74" s="92">
        <v>150101</v>
      </c>
      <c r="D74" s="91" t="s">
        <v>431</v>
      </c>
      <c r="E74" s="94"/>
      <c r="F74" s="94"/>
      <c r="G74" s="94"/>
      <c r="H74" s="89">
        <v>44200</v>
      </c>
      <c r="I74" s="94"/>
      <c r="J74" s="43"/>
      <c r="K74" s="41">
        <f t="shared" si="0"/>
        <v>194301</v>
      </c>
    </row>
    <row r="75" spans="1:11" ht="105" customHeight="1" hidden="1">
      <c r="A75" s="46"/>
      <c r="B75" s="249"/>
      <c r="C75" s="92">
        <v>150101</v>
      </c>
      <c r="D75" s="91" t="s">
        <v>432</v>
      </c>
      <c r="E75" s="94"/>
      <c r="F75" s="94"/>
      <c r="G75" s="94"/>
      <c r="H75" s="89">
        <v>30000</v>
      </c>
      <c r="I75" s="94"/>
      <c r="J75" s="43"/>
      <c r="K75" s="41">
        <f t="shared" si="0"/>
        <v>180101</v>
      </c>
    </row>
    <row r="76" spans="1:11" s="50" customFormat="1" ht="15" customHeight="1" hidden="1">
      <c r="A76" s="46"/>
      <c r="B76" s="249"/>
      <c r="C76" s="92">
        <v>150101</v>
      </c>
      <c r="D76" s="91" t="s">
        <v>408</v>
      </c>
      <c r="E76" s="94"/>
      <c r="F76" s="94"/>
      <c r="G76" s="94"/>
      <c r="H76" s="89">
        <v>200000</v>
      </c>
      <c r="I76" s="94"/>
      <c r="J76" s="45" t="e">
        <f>SUM(#REF!)</f>
        <v>#REF!</v>
      </c>
      <c r="K76" s="48" t="e">
        <f t="shared" si="0"/>
        <v>#REF!</v>
      </c>
    </row>
    <row r="77" spans="1:11" s="50" customFormat="1" ht="11.25" customHeight="1" hidden="1">
      <c r="A77" s="86"/>
      <c r="B77" s="249"/>
      <c r="C77" s="92">
        <v>150101</v>
      </c>
      <c r="D77" s="91" t="s">
        <v>433</v>
      </c>
      <c r="E77" s="94"/>
      <c r="F77" s="94"/>
      <c r="G77" s="94"/>
      <c r="H77" s="89">
        <v>5000</v>
      </c>
      <c r="I77" s="94"/>
      <c r="J77" s="86"/>
      <c r="K77" s="86"/>
    </row>
    <row r="78" spans="1:11" ht="75" customHeight="1" hidden="1">
      <c r="A78" s="46"/>
      <c r="B78" s="249"/>
      <c r="C78" s="92">
        <v>150101</v>
      </c>
      <c r="D78" s="91" t="s">
        <v>434</v>
      </c>
      <c r="E78" s="94"/>
      <c r="F78" s="94"/>
      <c r="G78" s="94"/>
      <c r="H78" s="89">
        <v>40698.38</v>
      </c>
      <c r="I78" s="94"/>
      <c r="J78" s="45">
        <v>60000</v>
      </c>
      <c r="K78" s="41">
        <f>SUM(A78:J78)</f>
        <v>250799.38</v>
      </c>
    </row>
    <row r="79" spans="1:11" s="50" customFormat="1" ht="120" customHeight="1" hidden="1">
      <c r="A79" s="46"/>
      <c r="B79" s="249"/>
      <c r="C79" s="92">
        <v>150101</v>
      </c>
      <c r="D79" s="91" t="s">
        <v>435</v>
      </c>
      <c r="E79" s="94"/>
      <c r="F79" s="94"/>
      <c r="G79" s="94"/>
      <c r="H79" s="89">
        <v>15000</v>
      </c>
      <c r="I79" s="94"/>
      <c r="J79" s="45">
        <f>SUM(J78:J78)</f>
        <v>60000</v>
      </c>
      <c r="K79" s="48">
        <f>SUM(A79:J79)</f>
        <v>225101</v>
      </c>
    </row>
    <row r="80" spans="1:11" s="50" customFormat="1" ht="15" hidden="1">
      <c r="A80" s="46"/>
      <c r="B80" s="249"/>
      <c r="C80" s="92">
        <v>150101</v>
      </c>
      <c r="D80" s="91" t="s">
        <v>409</v>
      </c>
      <c r="E80" s="94"/>
      <c r="F80" s="94"/>
      <c r="G80" s="94"/>
      <c r="H80" s="89">
        <v>100000</v>
      </c>
      <c r="I80" s="94"/>
      <c r="J80" s="45" t="e">
        <f>J76+J79</f>
        <v>#REF!</v>
      </c>
      <c r="K80" s="48" t="e">
        <f>SUM(A80:J80)</f>
        <v>#REF!</v>
      </c>
    </row>
    <row r="81" spans="2:9" ht="45" customHeight="1" hidden="1">
      <c r="B81" s="250"/>
      <c r="C81" s="92">
        <v>150101</v>
      </c>
      <c r="D81" s="62" t="s">
        <v>436</v>
      </c>
      <c r="E81" s="41"/>
      <c r="F81" s="41"/>
      <c r="G81" s="41"/>
      <c r="H81" s="42">
        <v>75120</v>
      </c>
      <c r="I81" s="63"/>
    </row>
    <row r="82" spans="2:9" ht="22.5" customHeight="1" hidden="1">
      <c r="B82" s="250"/>
      <c r="C82" s="92">
        <v>150101</v>
      </c>
      <c r="D82" s="62" t="s">
        <v>410</v>
      </c>
      <c r="E82" s="41"/>
      <c r="F82" s="41"/>
      <c r="G82" s="41"/>
      <c r="H82" s="42">
        <v>280450</v>
      </c>
      <c r="I82" s="63"/>
    </row>
    <row r="83" spans="2:9" s="83" customFormat="1" ht="31.5" customHeight="1" hidden="1">
      <c r="B83" s="251"/>
      <c r="C83" s="92">
        <v>150101</v>
      </c>
      <c r="D83" s="91"/>
      <c r="E83" s="49"/>
      <c r="F83" s="49"/>
      <c r="G83" s="49"/>
      <c r="H83" s="42"/>
      <c r="I83" s="41"/>
    </row>
    <row r="84" spans="1:11" ht="15" hidden="1">
      <c r="A84" s="74">
        <f>SUM(A12:A83)</f>
        <v>27524</v>
      </c>
      <c r="B84" s="251"/>
      <c r="C84" s="92">
        <v>150101</v>
      </c>
      <c r="D84" s="86"/>
      <c r="E84" s="86"/>
      <c r="F84" s="86"/>
      <c r="G84" s="86"/>
      <c r="H84" s="86"/>
      <c r="I84" s="41"/>
      <c r="J84" s="75" t="e">
        <f>SUM(J80)</f>
        <v>#REF!</v>
      </c>
      <c r="K84" s="75" t="e">
        <f>SUM(H84:J84)</f>
        <v>#REF!</v>
      </c>
    </row>
    <row r="85" spans="2:9" ht="15" hidden="1">
      <c r="B85" s="251"/>
      <c r="C85" s="92">
        <v>150101</v>
      </c>
      <c r="D85" s="21"/>
      <c r="E85" s="47"/>
      <c r="F85" s="41"/>
      <c r="G85" s="41"/>
      <c r="H85" s="42"/>
      <c r="I85" s="41"/>
    </row>
    <row r="86" spans="2:9" ht="15" hidden="1">
      <c r="B86" s="251"/>
      <c r="C86" s="92">
        <v>150101</v>
      </c>
      <c r="D86" s="21"/>
      <c r="E86" s="47"/>
      <c r="F86" s="48"/>
      <c r="G86" s="48"/>
      <c r="H86" s="49"/>
      <c r="I86" s="41"/>
    </row>
    <row r="87" spans="2:9" ht="15" hidden="1">
      <c r="B87" s="251"/>
      <c r="C87" s="92">
        <v>150101</v>
      </c>
      <c r="D87" s="21"/>
      <c r="E87" s="47"/>
      <c r="F87" s="48"/>
      <c r="G87" s="48"/>
      <c r="H87" s="42"/>
      <c r="I87" s="41"/>
    </row>
    <row r="88" spans="2:9" ht="15" hidden="1">
      <c r="B88" s="251"/>
      <c r="C88" s="92">
        <v>150101</v>
      </c>
      <c r="D88" s="21"/>
      <c r="E88" s="47"/>
      <c r="F88" s="48"/>
      <c r="G88" s="48"/>
      <c r="H88" s="42"/>
      <c r="I88" s="41"/>
    </row>
    <row r="89" spans="2:9" ht="15" hidden="1">
      <c r="B89" s="251"/>
      <c r="C89" s="92">
        <v>150101</v>
      </c>
      <c r="D89" s="21"/>
      <c r="E89" s="47"/>
      <c r="F89" s="48"/>
      <c r="G89" s="48"/>
      <c r="H89" s="42"/>
      <c r="I89" s="41"/>
    </row>
    <row r="90" spans="2:9" ht="15" hidden="1">
      <c r="B90" s="251"/>
      <c r="C90" s="92">
        <v>150101</v>
      </c>
      <c r="D90" s="21"/>
      <c r="E90" s="47"/>
      <c r="F90" s="48"/>
      <c r="G90" s="48"/>
      <c r="H90" s="42"/>
      <c r="I90" s="41"/>
    </row>
    <row r="91" spans="2:9" ht="15" hidden="1">
      <c r="B91" s="251"/>
      <c r="C91" s="92">
        <v>150101</v>
      </c>
      <c r="D91" s="21"/>
      <c r="E91" s="47"/>
      <c r="F91" s="48"/>
      <c r="G91" s="48"/>
      <c r="H91" s="42"/>
      <c r="I91" s="41"/>
    </row>
    <row r="92" spans="2:9" ht="15" hidden="1">
      <c r="B92" s="251"/>
      <c r="C92" s="92">
        <v>150101</v>
      </c>
      <c r="D92" s="21" t="s">
        <v>437</v>
      </c>
      <c r="E92" s="47"/>
      <c r="F92" s="48"/>
      <c r="G92" s="48"/>
      <c r="H92" s="42">
        <v>22980</v>
      </c>
      <c r="I92" s="41"/>
    </row>
    <row r="93" spans="2:9" ht="15" hidden="1">
      <c r="B93" s="251"/>
      <c r="C93" s="92">
        <v>150101</v>
      </c>
      <c r="D93" s="21" t="s">
        <v>438</v>
      </c>
      <c r="E93" s="47">
        <v>406</v>
      </c>
      <c r="F93" s="48"/>
      <c r="G93" s="48"/>
      <c r="H93" s="42">
        <v>406</v>
      </c>
      <c r="I93" s="41"/>
    </row>
    <row r="94" spans="2:9" ht="15" hidden="1">
      <c r="B94" s="251"/>
      <c r="C94" s="92">
        <v>150101</v>
      </c>
      <c r="D94" s="21" t="s">
        <v>439</v>
      </c>
      <c r="E94" s="47"/>
      <c r="F94" s="48"/>
      <c r="G94" s="48"/>
      <c r="H94" s="42">
        <v>666</v>
      </c>
      <c r="I94" s="41"/>
    </row>
    <row r="95" spans="2:9" ht="15" hidden="1">
      <c r="B95" s="251"/>
      <c r="C95" s="92">
        <v>150101</v>
      </c>
      <c r="D95" s="21" t="s">
        <v>440</v>
      </c>
      <c r="E95" s="47">
        <v>917</v>
      </c>
      <c r="F95" s="48"/>
      <c r="G95" s="48"/>
      <c r="H95" s="42">
        <v>917</v>
      </c>
      <c r="I95" s="41"/>
    </row>
    <row r="96" spans="2:9" ht="15" hidden="1">
      <c r="B96" s="251"/>
      <c r="C96" s="92">
        <v>150101</v>
      </c>
      <c r="D96" s="21" t="s">
        <v>441</v>
      </c>
      <c r="E96" s="47">
        <v>2186</v>
      </c>
      <c r="F96" s="48"/>
      <c r="G96" s="48"/>
      <c r="H96" s="42">
        <v>2186</v>
      </c>
      <c r="I96" s="41"/>
    </row>
    <row r="97" spans="2:9" ht="15" hidden="1">
      <c r="B97" s="251"/>
      <c r="C97" s="92">
        <v>150101</v>
      </c>
      <c r="D97" s="21" t="s">
        <v>442</v>
      </c>
      <c r="E97" s="47">
        <v>12000</v>
      </c>
      <c r="F97" s="48"/>
      <c r="G97" s="48"/>
      <c r="H97" s="42">
        <v>12000</v>
      </c>
      <c r="I97" s="41"/>
    </row>
    <row r="98" spans="2:9" ht="15" hidden="1">
      <c r="B98" s="251"/>
      <c r="C98" s="92">
        <v>150101</v>
      </c>
      <c r="D98" s="21" t="s">
        <v>443</v>
      </c>
      <c r="E98" s="47">
        <v>19200</v>
      </c>
      <c r="F98" s="48"/>
      <c r="G98" s="48"/>
      <c r="H98" s="42">
        <f>15600+3600</f>
        <v>19200</v>
      </c>
      <c r="I98" s="41"/>
    </row>
    <row r="99" spans="2:9" ht="15" hidden="1">
      <c r="B99" s="251"/>
      <c r="C99" s="92">
        <v>150101</v>
      </c>
      <c r="D99" s="21" t="s">
        <v>444</v>
      </c>
      <c r="E99" s="47"/>
      <c r="F99" s="48"/>
      <c r="G99" s="48"/>
      <c r="H99" s="42">
        <v>8560</v>
      </c>
      <c r="I99" s="41"/>
    </row>
    <row r="100" spans="2:9" ht="15" hidden="1">
      <c r="B100" s="251"/>
      <c r="C100" s="92">
        <v>180409</v>
      </c>
      <c r="D100" s="21" t="s">
        <v>368</v>
      </c>
      <c r="E100" s="47"/>
      <c r="F100" s="48"/>
      <c r="G100" s="48"/>
      <c r="H100" s="42">
        <v>10000</v>
      </c>
      <c r="I100" s="41"/>
    </row>
    <row r="101" spans="2:9" ht="15" hidden="1">
      <c r="B101" s="251"/>
      <c r="C101" s="92">
        <v>150101</v>
      </c>
      <c r="D101" s="21" t="s">
        <v>445</v>
      </c>
      <c r="E101" s="47"/>
      <c r="F101" s="48"/>
      <c r="G101" s="48"/>
      <c r="H101" s="42">
        <v>2708</v>
      </c>
      <c r="I101" s="41"/>
    </row>
    <row r="102" spans="2:9" ht="15" hidden="1">
      <c r="B102" s="251"/>
      <c r="C102" s="92">
        <v>150101</v>
      </c>
      <c r="D102" s="21" t="s">
        <v>446</v>
      </c>
      <c r="E102" s="47"/>
      <c r="F102" s="48"/>
      <c r="G102" s="48"/>
      <c r="H102" s="42">
        <v>1671</v>
      </c>
      <c r="I102" s="41"/>
    </row>
    <row r="103" spans="2:9" ht="15" hidden="1">
      <c r="B103" s="251"/>
      <c r="C103" s="92">
        <v>150101</v>
      </c>
      <c r="D103" s="21" t="s">
        <v>447</v>
      </c>
      <c r="E103" s="47"/>
      <c r="F103" s="48"/>
      <c r="G103" s="48"/>
      <c r="H103" s="42">
        <v>3366</v>
      </c>
      <c r="I103" s="41"/>
    </row>
    <row r="104" spans="2:9" ht="15" hidden="1">
      <c r="B104" s="251"/>
      <c r="C104" s="92">
        <v>150101</v>
      </c>
      <c r="D104" s="21" t="s">
        <v>448</v>
      </c>
      <c r="E104" s="47"/>
      <c r="F104" s="48"/>
      <c r="G104" s="48"/>
      <c r="H104" s="42">
        <v>4500</v>
      </c>
      <c r="I104" s="41"/>
    </row>
    <row r="105" spans="2:9" ht="15" hidden="1">
      <c r="B105" s="251"/>
      <c r="C105" s="92">
        <v>150101</v>
      </c>
      <c r="D105" s="21" t="s">
        <v>449</v>
      </c>
      <c r="E105" s="47"/>
      <c r="F105" s="48"/>
      <c r="G105" s="48"/>
      <c r="H105" s="42">
        <v>8411</v>
      </c>
      <c r="I105" s="41"/>
    </row>
    <row r="106" spans="2:9" ht="15" hidden="1">
      <c r="B106" s="251"/>
      <c r="C106" s="92">
        <v>150101</v>
      </c>
      <c r="D106" s="21" t="s">
        <v>450</v>
      </c>
      <c r="E106" s="47">
        <v>1200</v>
      </c>
      <c r="F106" s="48"/>
      <c r="G106" s="48"/>
      <c r="H106" s="42">
        <v>1200</v>
      </c>
      <c r="I106" s="41"/>
    </row>
    <row r="107" spans="2:9" ht="15" hidden="1">
      <c r="B107" s="251"/>
      <c r="C107" s="92">
        <v>150101</v>
      </c>
      <c r="D107" s="21" t="s">
        <v>451</v>
      </c>
      <c r="E107" s="47">
        <v>7200</v>
      </c>
      <c r="F107" s="48"/>
      <c r="G107" s="48"/>
      <c r="H107" s="42">
        <v>7200</v>
      </c>
      <c r="I107" s="41"/>
    </row>
    <row r="108" spans="2:9" ht="15" hidden="1">
      <c r="B108" s="251"/>
      <c r="C108" s="92">
        <v>150101</v>
      </c>
      <c r="D108" s="21" t="s">
        <v>452</v>
      </c>
      <c r="E108" s="47">
        <v>1200</v>
      </c>
      <c r="F108" s="48"/>
      <c r="G108" s="48"/>
      <c r="H108" s="42">
        <v>1200</v>
      </c>
      <c r="I108" s="41"/>
    </row>
    <row r="109" spans="2:9" ht="15" hidden="1">
      <c r="B109" s="251"/>
      <c r="C109" s="92">
        <v>150101</v>
      </c>
      <c r="D109" s="21" t="s">
        <v>453</v>
      </c>
      <c r="E109" s="47">
        <v>34205</v>
      </c>
      <c r="F109" s="48"/>
      <c r="G109" s="48"/>
      <c r="H109" s="42">
        <v>34205</v>
      </c>
      <c r="I109" s="41"/>
    </row>
    <row r="110" spans="2:9" ht="15" hidden="1">
      <c r="B110" s="251"/>
      <c r="C110" s="92">
        <v>150101</v>
      </c>
      <c r="D110" s="21" t="s">
        <v>454</v>
      </c>
      <c r="E110" s="47">
        <v>7676</v>
      </c>
      <c r="F110" s="48"/>
      <c r="G110" s="48"/>
      <c r="H110" s="42">
        <v>7676</v>
      </c>
      <c r="I110" s="41"/>
    </row>
    <row r="111" spans="2:9" ht="15" hidden="1">
      <c r="B111" s="251"/>
      <c r="C111" s="92">
        <v>150101</v>
      </c>
      <c r="D111" s="21" t="s">
        <v>455</v>
      </c>
      <c r="E111" s="47">
        <v>18522</v>
      </c>
      <c r="F111" s="48"/>
      <c r="G111" s="48"/>
      <c r="H111" s="42">
        <v>18522</v>
      </c>
      <c r="I111" s="41"/>
    </row>
    <row r="112" spans="2:9" ht="15" hidden="1">
      <c r="B112" s="251"/>
      <c r="C112" s="92">
        <v>150101</v>
      </c>
      <c r="D112" s="21" t="s">
        <v>456</v>
      </c>
      <c r="E112" s="47"/>
      <c r="F112" s="48"/>
      <c r="G112" s="48"/>
      <c r="H112" s="42">
        <v>37000</v>
      </c>
      <c r="I112" s="41"/>
    </row>
    <row r="113" spans="2:9" ht="15" hidden="1">
      <c r="B113" s="251"/>
      <c r="C113" s="92">
        <v>150101</v>
      </c>
      <c r="D113" s="21" t="s">
        <v>457</v>
      </c>
      <c r="E113" s="47"/>
      <c r="F113" s="48"/>
      <c r="G113" s="48"/>
      <c r="H113" s="42">
        <v>5000</v>
      </c>
      <c r="I113" s="41"/>
    </row>
    <row r="114" spans="2:9" ht="15" hidden="1">
      <c r="B114" s="251"/>
      <c r="C114" s="92">
        <v>150101</v>
      </c>
      <c r="D114" s="21" t="s">
        <v>464</v>
      </c>
      <c r="E114" s="47"/>
      <c r="F114" s="48"/>
      <c r="G114" s="48"/>
      <c r="H114" s="42">
        <v>20000</v>
      </c>
      <c r="I114" s="41"/>
    </row>
    <row r="115" spans="2:9" ht="15" hidden="1">
      <c r="B115" s="251"/>
      <c r="C115" s="92">
        <v>150101</v>
      </c>
      <c r="D115" s="21" t="s">
        <v>465</v>
      </c>
      <c r="E115" s="47"/>
      <c r="F115" s="48"/>
      <c r="G115" s="48"/>
      <c r="H115" s="42">
        <v>10000</v>
      </c>
      <c r="I115" s="41"/>
    </row>
    <row r="116" spans="2:9" ht="15" hidden="1">
      <c r="B116" s="251"/>
      <c r="C116" s="92">
        <v>150101</v>
      </c>
      <c r="D116" s="21" t="s">
        <v>466</v>
      </c>
      <c r="E116" s="47"/>
      <c r="F116" s="48"/>
      <c r="G116" s="48"/>
      <c r="H116" s="42">
        <v>8936</v>
      </c>
      <c r="I116" s="41"/>
    </row>
    <row r="117" spans="2:9" ht="15" hidden="1">
      <c r="B117" s="251"/>
      <c r="C117" s="92">
        <v>150101</v>
      </c>
      <c r="D117" s="21" t="s">
        <v>467</v>
      </c>
      <c r="E117" s="47"/>
      <c r="F117" s="48"/>
      <c r="G117" s="48"/>
      <c r="H117" s="42">
        <v>5048</v>
      </c>
      <c r="I117" s="41"/>
    </row>
    <row r="118" spans="2:9" ht="15" hidden="1">
      <c r="B118" s="251"/>
      <c r="C118" s="92">
        <v>150101</v>
      </c>
      <c r="D118" s="21" t="s">
        <v>468</v>
      </c>
      <c r="E118" s="47"/>
      <c r="F118" s="48"/>
      <c r="G118" s="48"/>
      <c r="H118" s="42">
        <v>3393</v>
      </c>
      <c r="I118" s="41"/>
    </row>
    <row r="119" spans="2:9" ht="15" hidden="1">
      <c r="B119" s="251"/>
      <c r="C119" s="92">
        <v>150101</v>
      </c>
      <c r="D119" s="21" t="s">
        <v>469</v>
      </c>
      <c r="E119" s="47"/>
      <c r="F119" s="48"/>
      <c r="G119" s="48"/>
      <c r="H119" s="42">
        <v>16000</v>
      </c>
      <c r="I119" s="41"/>
    </row>
    <row r="120" spans="2:9" ht="15" hidden="1">
      <c r="B120" s="251"/>
      <c r="C120" s="92">
        <v>180409</v>
      </c>
      <c r="D120" s="21" t="s">
        <v>370</v>
      </c>
      <c r="E120" s="47"/>
      <c r="F120" s="48"/>
      <c r="G120" s="48"/>
      <c r="H120" s="42">
        <v>250000</v>
      </c>
      <c r="I120" s="41"/>
    </row>
    <row r="121" spans="2:9" ht="15" hidden="1">
      <c r="B121" s="251"/>
      <c r="C121" s="92"/>
      <c r="D121" s="21"/>
      <c r="E121" s="47"/>
      <c r="F121" s="48"/>
      <c r="G121" s="48"/>
      <c r="H121" s="42"/>
      <c r="I121" s="41"/>
    </row>
    <row r="122" spans="2:9" ht="15" hidden="1">
      <c r="B122" s="251"/>
      <c r="C122" s="44"/>
      <c r="D122" s="21" t="s">
        <v>266</v>
      </c>
      <c r="E122" s="49">
        <f>SUM(E41:E120)</f>
        <v>104712</v>
      </c>
      <c r="F122" s="49" t="s">
        <v>354</v>
      </c>
      <c r="G122" s="49">
        <f>G83+G86</f>
        <v>0</v>
      </c>
      <c r="H122" s="49">
        <f>SUM(H41:H120)</f>
        <v>4272809.779999999</v>
      </c>
      <c r="I122" s="41"/>
    </row>
    <row r="123" spans="5:9" ht="15" hidden="1">
      <c r="E123" s="51"/>
      <c r="F123" s="52"/>
      <c r="G123" s="52"/>
      <c r="H123" s="53"/>
      <c r="I123" s="41"/>
    </row>
    <row r="124" spans="2:9" ht="15" hidden="1">
      <c r="B124" s="252"/>
      <c r="I124" s="41"/>
    </row>
    <row r="125" spans="2:9" ht="64.5" customHeight="1">
      <c r="B125" s="252"/>
      <c r="C125" s="60" t="s">
        <v>355</v>
      </c>
      <c r="E125" s="40" t="s">
        <v>334</v>
      </c>
      <c r="I125" s="41"/>
    </row>
  </sheetData>
  <mergeCells count="13">
    <mergeCell ref="E2:H2"/>
    <mergeCell ref="E3:F3"/>
    <mergeCell ref="A4:I4"/>
    <mergeCell ref="A5:I5"/>
    <mergeCell ref="A6:I6"/>
    <mergeCell ref="D8:D9"/>
    <mergeCell ref="E8:E9"/>
    <mergeCell ref="F8:F9"/>
    <mergeCell ref="B34:I34"/>
    <mergeCell ref="G8:G9"/>
    <mergeCell ref="H8:H9"/>
    <mergeCell ref="B36:I36"/>
    <mergeCell ref="B35:I35"/>
  </mergeCells>
  <printOptions/>
  <pageMargins left="0.2755905511811024" right="0.2755905511811024" top="0.1968503937007874" bottom="0.1968503937007874" header="0.11811023622047245" footer="0.15748031496062992"/>
  <pageSetup horizontalDpi="300" verticalDpi="300" orientation="landscape" paperSize="9" scale="65" r:id="rId1"/>
</worksheet>
</file>

<file path=xl/worksheets/sheet8.xml><?xml version="1.0" encoding="utf-8"?>
<worksheet xmlns="http://schemas.openxmlformats.org/spreadsheetml/2006/main" xmlns:r="http://schemas.openxmlformats.org/officeDocument/2006/relationships">
  <dimension ref="A1:K163"/>
  <sheetViews>
    <sheetView view="pageBreakPreview" zoomScale="85" zoomScaleNormal="75" zoomScaleSheetLayoutView="85" workbookViewId="0" topLeftCell="C52">
      <selection activeCell="D62" sqref="D62"/>
    </sheetView>
  </sheetViews>
  <sheetFormatPr defaultColWidth="9.00390625" defaultRowHeight="12.75"/>
  <cols>
    <col min="1" max="1" width="10.125" style="23" hidden="1" customWidth="1"/>
    <col min="2" max="2" width="17.125" style="60" customWidth="1"/>
    <col min="3" max="3" width="35.375" style="60" customWidth="1"/>
    <col min="4" max="4" width="116.875" style="19" customWidth="1"/>
    <col min="5" max="5" width="12.875" style="40" customWidth="1"/>
    <col min="6" max="6" width="14.25390625" style="23" customWidth="1"/>
    <col min="7" max="7" width="13.75390625" style="23" customWidth="1"/>
    <col min="8" max="8" width="12.75390625" style="70" customWidth="1"/>
    <col min="9" max="11" width="0" style="23" hidden="1" customWidth="1"/>
    <col min="12" max="16384" width="9.125" style="23" customWidth="1"/>
  </cols>
  <sheetData>
    <row r="1" spans="5:9" ht="15">
      <c r="E1" s="23"/>
      <c r="F1" s="23" t="s">
        <v>389</v>
      </c>
      <c r="I1" s="70"/>
    </row>
    <row r="2" spans="5:10" ht="15">
      <c r="E2" s="290" t="s">
        <v>34</v>
      </c>
      <c r="F2" s="290"/>
      <c r="G2" s="290"/>
      <c r="H2" s="290"/>
      <c r="I2" s="26"/>
      <c r="J2" s="10"/>
    </row>
    <row r="3" spans="5:10" ht="15">
      <c r="E3" s="290" t="s">
        <v>391</v>
      </c>
      <c r="F3" s="290"/>
      <c r="G3" s="23" t="s">
        <v>35</v>
      </c>
      <c r="I3" s="26"/>
      <c r="J3" s="10"/>
    </row>
    <row r="4" spans="1:9" ht="15">
      <c r="A4" s="291" t="s">
        <v>306</v>
      </c>
      <c r="B4" s="291"/>
      <c r="C4" s="291"/>
      <c r="D4" s="291"/>
      <c r="E4" s="291"/>
      <c r="F4" s="291"/>
      <c r="G4" s="291"/>
      <c r="H4" s="291"/>
      <c r="I4" s="291"/>
    </row>
    <row r="5" spans="1:9" ht="15">
      <c r="A5" s="291" t="s">
        <v>50</v>
      </c>
      <c r="B5" s="291"/>
      <c r="C5" s="291"/>
      <c r="D5" s="291"/>
      <c r="E5" s="291"/>
      <c r="F5" s="291"/>
      <c r="G5" s="291"/>
      <c r="H5" s="291"/>
      <c r="I5" s="291"/>
    </row>
    <row r="6" spans="1:9" ht="15">
      <c r="A6" s="291" t="s">
        <v>307</v>
      </c>
      <c r="B6" s="291"/>
      <c r="C6" s="291"/>
      <c r="D6" s="291"/>
      <c r="E6" s="291"/>
      <c r="F6" s="291"/>
      <c r="G6" s="291"/>
      <c r="H6" s="291"/>
      <c r="I6" s="291"/>
    </row>
    <row r="7" ht="15" hidden="1"/>
    <row r="8" spans="1:11" ht="75" customHeight="1">
      <c r="A8" s="39" t="s">
        <v>308</v>
      </c>
      <c r="B8" s="39" t="s">
        <v>470</v>
      </c>
      <c r="C8" s="39" t="s">
        <v>364</v>
      </c>
      <c r="D8" s="292" t="s">
        <v>365</v>
      </c>
      <c r="E8" s="294" t="s">
        <v>324</v>
      </c>
      <c r="F8" s="292" t="s">
        <v>345</v>
      </c>
      <c r="G8" s="292" t="s">
        <v>325</v>
      </c>
      <c r="H8" s="299" t="s">
        <v>366</v>
      </c>
      <c r="I8" s="39" t="s">
        <v>341</v>
      </c>
      <c r="J8" s="43" t="s">
        <v>342</v>
      </c>
      <c r="K8" s="39" t="s">
        <v>309</v>
      </c>
    </row>
    <row r="9" spans="1:11" ht="76.5" customHeight="1">
      <c r="A9" s="39"/>
      <c r="B9" s="39" t="s">
        <v>471</v>
      </c>
      <c r="C9" s="112" t="s">
        <v>359</v>
      </c>
      <c r="D9" s="293"/>
      <c r="E9" s="295"/>
      <c r="F9" s="293"/>
      <c r="G9" s="293"/>
      <c r="H9" s="267"/>
      <c r="I9" s="39"/>
      <c r="J9" s="43"/>
      <c r="K9" s="39"/>
    </row>
    <row r="10" spans="1:11" ht="15.75" customHeight="1">
      <c r="A10" s="39"/>
      <c r="B10" s="240" t="s">
        <v>472</v>
      </c>
      <c r="C10" s="241" t="s">
        <v>249</v>
      </c>
      <c r="D10" s="242"/>
      <c r="E10" s="243">
        <f>SUM(E12:E53,)</f>
        <v>1052132.0899999999</v>
      </c>
      <c r="F10" s="243">
        <f>SUM(F11:F114,)</f>
        <v>0</v>
      </c>
      <c r="G10" s="243">
        <f>SUM(G11:G114,)</f>
        <v>0</v>
      </c>
      <c r="H10" s="243">
        <f>SUM(H12:H53)</f>
        <v>1052132.0899999999</v>
      </c>
      <c r="I10" s="39"/>
      <c r="J10" s="43"/>
      <c r="K10" s="39"/>
    </row>
    <row r="11" spans="1:11" ht="39.75" customHeight="1" hidden="1">
      <c r="A11" s="39"/>
      <c r="B11" s="39"/>
      <c r="C11" s="39"/>
      <c r="D11" s="39"/>
      <c r="E11" s="41"/>
      <c r="F11" s="39"/>
      <c r="G11" s="39"/>
      <c r="H11" s="42"/>
      <c r="I11" s="39"/>
      <c r="J11" s="43"/>
      <c r="K11" s="39"/>
    </row>
    <row r="12" spans="1:11" s="82" customFormat="1" ht="30">
      <c r="A12" s="78"/>
      <c r="B12" s="92">
        <v>150101</v>
      </c>
      <c r="C12" s="87" t="s">
        <v>278</v>
      </c>
      <c r="D12" s="233" t="s">
        <v>14</v>
      </c>
      <c r="E12" s="236">
        <v>1681</v>
      </c>
      <c r="F12" s="42"/>
      <c r="G12" s="42"/>
      <c r="H12" s="244">
        <v>1681</v>
      </c>
      <c r="I12" s="242"/>
      <c r="J12" s="81"/>
      <c r="K12" s="78"/>
    </row>
    <row r="13" spans="1:11" s="82" customFormat="1" ht="16.5" customHeight="1">
      <c r="A13" s="78"/>
      <c r="B13" s="92">
        <v>150101</v>
      </c>
      <c r="C13" s="87" t="s">
        <v>278</v>
      </c>
      <c r="D13" s="233" t="s">
        <v>18</v>
      </c>
      <c r="E13" s="236">
        <v>39637.2</v>
      </c>
      <c r="F13" s="42"/>
      <c r="G13" s="42"/>
      <c r="H13" s="244">
        <v>39637.2</v>
      </c>
      <c r="I13" s="242"/>
      <c r="J13" s="81"/>
      <c r="K13" s="78"/>
    </row>
    <row r="14" spans="1:11" s="168" customFormat="1" ht="30.75" customHeight="1">
      <c r="A14" s="165" t="s">
        <v>315</v>
      </c>
      <c r="B14" s="230">
        <v>150101</v>
      </c>
      <c r="C14" s="237" t="s">
        <v>278</v>
      </c>
      <c r="D14" s="257" t="s">
        <v>45</v>
      </c>
      <c r="E14" s="235">
        <v>4857.89</v>
      </c>
      <c r="F14" s="42"/>
      <c r="G14" s="43"/>
      <c r="H14" s="235">
        <v>4857.89</v>
      </c>
      <c r="I14" s="167"/>
      <c r="J14" s="166"/>
      <c r="K14" s="167">
        <f>SUM(A14:J14)</f>
        <v>159816.78000000003</v>
      </c>
    </row>
    <row r="15" spans="1:11" s="168" customFormat="1" ht="15" hidden="1">
      <c r="A15" s="165" t="s">
        <v>315</v>
      </c>
      <c r="B15" s="230">
        <v>150101</v>
      </c>
      <c r="C15" s="237" t="s">
        <v>278</v>
      </c>
      <c r="D15" s="62" t="s">
        <v>396</v>
      </c>
      <c r="E15" s="235">
        <v>0</v>
      </c>
      <c r="F15" s="42"/>
      <c r="G15" s="43"/>
      <c r="H15" s="235">
        <v>0</v>
      </c>
      <c r="I15" s="167"/>
      <c r="J15" s="166"/>
      <c r="K15" s="167">
        <f>SUM(A15:J15)</f>
        <v>150101</v>
      </c>
    </row>
    <row r="16" spans="1:11" s="168" customFormat="1" ht="15">
      <c r="A16" s="165"/>
      <c r="B16" s="230">
        <v>150101</v>
      </c>
      <c r="C16" s="237" t="s">
        <v>278</v>
      </c>
      <c r="D16" s="62" t="s">
        <v>135</v>
      </c>
      <c r="E16" s="235">
        <v>100000</v>
      </c>
      <c r="F16" s="42"/>
      <c r="G16" s="63"/>
      <c r="H16" s="235">
        <v>100000</v>
      </c>
      <c r="I16" s="167"/>
      <c r="J16" s="166"/>
      <c r="K16" s="167"/>
    </row>
    <row r="17" spans="1:11" s="168" customFormat="1" ht="30">
      <c r="A17" s="165"/>
      <c r="B17" s="230">
        <v>150101</v>
      </c>
      <c r="C17" s="237" t="s">
        <v>278</v>
      </c>
      <c r="D17" s="62" t="s">
        <v>137</v>
      </c>
      <c r="E17" s="235">
        <v>1320</v>
      </c>
      <c r="F17" s="42"/>
      <c r="G17" s="63"/>
      <c r="H17" s="235">
        <v>1320</v>
      </c>
      <c r="I17" s="167"/>
      <c r="J17" s="166"/>
      <c r="K17" s="167"/>
    </row>
    <row r="18" spans="1:11" s="95" customFormat="1" ht="13.5" customHeight="1">
      <c r="A18" s="93" t="s">
        <v>315</v>
      </c>
      <c r="B18" s="230">
        <v>150101</v>
      </c>
      <c r="C18" s="237" t="s">
        <v>278</v>
      </c>
      <c r="D18" s="62" t="s">
        <v>125</v>
      </c>
      <c r="E18" s="235">
        <v>465500</v>
      </c>
      <c r="F18" s="42"/>
      <c r="G18" s="63"/>
      <c r="H18" s="235">
        <v>465500</v>
      </c>
      <c r="I18" s="94"/>
      <c r="J18" s="89"/>
      <c r="K18" s="94">
        <f>SUM(A18:J18)</f>
        <v>1081101</v>
      </c>
    </row>
    <row r="19" spans="1:11" s="95" customFormat="1" ht="13.5" customHeight="1">
      <c r="A19" s="93"/>
      <c r="B19" s="230">
        <v>150101</v>
      </c>
      <c r="C19" s="237" t="s">
        <v>278</v>
      </c>
      <c r="D19" s="62" t="s">
        <v>213</v>
      </c>
      <c r="E19" s="235">
        <v>37000</v>
      </c>
      <c r="F19" s="42"/>
      <c r="G19" s="63"/>
      <c r="H19" s="235">
        <v>37000</v>
      </c>
      <c r="I19" s="94"/>
      <c r="J19" s="89"/>
      <c r="K19" s="94"/>
    </row>
    <row r="20" spans="1:11" s="95" customFormat="1" ht="14.25" customHeight="1">
      <c r="A20" s="93" t="s">
        <v>315</v>
      </c>
      <c r="B20" s="258" t="s">
        <v>473</v>
      </c>
      <c r="C20" s="237" t="s">
        <v>278</v>
      </c>
      <c r="D20" s="62" t="s">
        <v>52</v>
      </c>
      <c r="E20" s="235">
        <v>198200</v>
      </c>
      <c r="F20" s="42"/>
      <c r="G20" s="63"/>
      <c r="H20" s="235">
        <v>198200</v>
      </c>
      <c r="I20" s="94"/>
      <c r="J20" s="89"/>
      <c r="K20" s="94">
        <f>SUM(A20:J20)</f>
        <v>396400</v>
      </c>
    </row>
    <row r="21" spans="1:11" s="95" customFormat="1" ht="15" customHeight="1">
      <c r="A21" s="93" t="s">
        <v>315</v>
      </c>
      <c r="B21" s="230">
        <v>150101</v>
      </c>
      <c r="C21" s="237" t="s">
        <v>278</v>
      </c>
      <c r="D21" s="62" t="s">
        <v>367</v>
      </c>
      <c r="E21" s="235">
        <v>90000</v>
      </c>
      <c r="F21" s="42"/>
      <c r="G21" s="63"/>
      <c r="H21" s="235">
        <v>90000</v>
      </c>
      <c r="I21" s="96"/>
      <c r="J21" s="96"/>
      <c r="K21" s="96">
        <f>SUM(A21:J21)</f>
        <v>330101</v>
      </c>
    </row>
    <row r="22" spans="1:11" ht="15">
      <c r="A22" s="76"/>
      <c r="B22" s="230">
        <v>150101</v>
      </c>
      <c r="C22" s="237" t="s">
        <v>278</v>
      </c>
      <c r="D22" s="62" t="s">
        <v>132</v>
      </c>
      <c r="E22" s="238">
        <v>4500</v>
      </c>
      <c r="F22" s="42"/>
      <c r="G22" s="45"/>
      <c r="H22" s="235">
        <v>4500</v>
      </c>
      <c r="I22" s="41"/>
      <c r="J22" s="43"/>
      <c r="K22" s="41"/>
    </row>
    <row r="23" spans="1:11" ht="15">
      <c r="A23" s="76"/>
      <c r="B23" s="230">
        <v>150101</v>
      </c>
      <c r="C23" s="237" t="s">
        <v>278</v>
      </c>
      <c r="D23" s="62" t="s">
        <v>224</v>
      </c>
      <c r="E23" s="238">
        <v>5000</v>
      </c>
      <c r="F23" s="42"/>
      <c r="G23" s="45"/>
      <c r="H23" s="235">
        <v>5000</v>
      </c>
      <c r="I23" s="41"/>
      <c r="J23" s="43"/>
      <c r="K23" s="41"/>
    </row>
    <row r="24" spans="1:11" ht="15">
      <c r="A24" s="76"/>
      <c r="B24" s="230">
        <v>150101</v>
      </c>
      <c r="C24" s="237" t="s">
        <v>278</v>
      </c>
      <c r="D24" s="62" t="s">
        <v>225</v>
      </c>
      <c r="E24" s="238">
        <v>4500</v>
      </c>
      <c r="F24" s="42"/>
      <c r="G24" s="45"/>
      <c r="H24" s="235">
        <v>4500</v>
      </c>
      <c r="I24" s="41"/>
      <c r="J24" s="43"/>
      <c r="K24" s="41"/>
    </row>
    <row r="25" spans="1:11" ht="15">
      <c r="A25" s="76"/>
      <c r="B25" s="230">
        <v>150101</v>
      </c>
      <c r="C25" s="237" t="s">
        <v>278</v>
      </c>
      <c r="D25" s="62" t="s">
        <v>133</v>
      </c>
      <c r="E25" s="238">
        <v>4500</v>
      </c>
      <c r="F25" s="42"/>
      <c r="G25" s="45"/>
      <c r="H25" s="235">
        <v>4500</v>
      </c>
      <c r="I25" s="41"/>
      <c r="J25" s="43"/>
      <c r="K25" s="41"/>
    </row>
    <row r="26" spans="1:11" ht="15">
      <c r="A26" s="76"/>
      <c r="B26" s="230">
        <v>150101</v>
      </c>
      <c r="C26" s="237" t="s">
        <v>278</v>
      </c>
      <c r="D26" s="239" t="s">
        <v>134</v>
      </c>
      <c r="E26" s="238">
        <v>4500</v>
      </c>
      <c r="F26" s="42"/>
      <c r="G26" s="45"/>
      <c r="H26" s="235">
        <v>4500</v>
      </c>
      <c r="I26" s="41"/>
      <c r="J26" s="43"/>
      <c r="K26" s="41"/>
    </row>
    <row r="27" spans="1:11" ht="30">
      <c r="A27" s="76"/>
      <c r="B27" s="230">
        <v>150101</v>
      </c>
      <c r="C27" s="237" t="s">
        <v>278</v>
      </c>
      <c r="D27" s="62" t="s">
        <v>147</v>
      </c>
      <c r="E27" s="238">
        <v>1320</v>
      </c>
      <c r="F27" s="42"/>
      <c r="G27" s="45"/>
      <c r="H27" s="235">
        <v>1320</v>
      </c>
      <c r="I27" s="41"/>
      <c r="J27" s="43"/>
      <c r="K27" s="41"/>
    </row>
    <row r="28" spans="1:11" ht="30">
      <c r="A28" s="76"/>
      <c r="B28" s="230">
        <v>150101</v>
      </c>
      <c r="C28" s="237" t="s">
        <v>278</v>
      </c>
      <c r="D28" s="62" t="s">
        <v>108</v>
      </c>
      <c r="E28" s="238">
        <v>1320</v>
      </c>
      <c r="F28" s="42"/>
      <c r="G28" s="45"/>
      <c r="H28" s="235">
        <v>1320</v>
      </c>
      <c r="I28" s="41"/>
      <c r="J28" s="43"/>
      <c r="K28" s="41"/>
    </row>
    <row r="29" spans="1:11" ht="30">
      <c r="A29" s="76"/>
      <c r="B29" s="230">
        <v>150101</v>
      </c>
      <c r="C29" s="237" t="s">
        <v>278</v>
      </c>
      <c r="D29" s="62" t="s">
        <v>146</v>
      </c>
      <c r="E29" s="238">
        <v>1329.2</v>
      </c>
      <c r="F29" s="42"/>
      <c r="G29" s="45"/>
      <c r="H29" s="235">
        <v>1329.2</v>
      </c>
      <c r="I29" s="41"/>
      <c r="J29" s="43"/>
      <c r="K29" s="41"/>
    </row>
    <row r="30" spans="1:11" ht="30">
      <c r="A30" s="76"/>
      <c r="B30" s="230">
        <v>150101</v>
      </c>
      <c r="C30" s="237" t="s">
        <v>278</v>
      </c>
      <c r="D30" s="62" t="s">
        <v>109</v>
      </c>
      <c r="E30" s="238">
        <v>910.8</v>
      </c>
      <c r="F30" s="42"/>
      <c r="G30" s="45"/>
      <c r="H30" s="235">
        <v>910.8</v>
      </c>
      <c r="I30" s="41"/>
      <c r="J30" s="43"/>
      <c r="K30" s="41"/>
    </row>
    <row r="31" spans="1:11" ht="30">
      <c r="A31" s="76"/>
      <c r="B31" s="230">
        <v>150101</v>
      </c>
      <c r="C31" s="237" t="s">
        <v>278</v>
      </c>
      <c r="D31" s="62" t="s">
        <v>145</v>
      </c>
      <c r="E31" s="238">
        <v>2420</v>
      </c>
      <c r="F31" s="42"/>
      <c r="G31" s="45"/>
      <c r="H31" s="235">
        <v>2420</v>
      </c>
      <c r="I31" s="41"/>
      <c r="J31" s="43"/>
      <c r="K31" s="41"/>
    </row>
    <row r="32" spans="1:11" ht="30">
      <c r="A32" s="76"/>
      <c r="B32" s="230">
        <v>150101</v>
      </c>
      <c r="C32" s="237" t="s">
        <v>278</v>
      </c>
      <c r="D32" s="62" t="s">
        <v>144</v>
      </c>
      <c r="E32" s="238">
        <v>1320</v>
      </c>
      <c r="F32" s="42"/>
      <c r="G32" s="45"/>
      <c r="H32" s="235">
        <v>1320</v>
      </c>
      <c r="I32" s="41"/>
      <c r="J32" s="43"/>
      <c r="K32" s="41"/>
    </row>
    <row r="33" spans="1:11" ht="30">
      <c r="A33" s="76"/>
      <c r="B33" s="230">
        <v>150101</v>
      </c>
      <c r="C33" s="237" t="s">
        <v>278</v>
      </c>
      <c r="D33" s="239" t="s">
        <v>143</v>
      </c>
      <c r="E33" s="238">
        <v>2170</v>
      </c>
      <c r="F33" s="42"/>
      <c r="G33" s="45"/>
      <c r="H33" s="235">
        <v>2170</v>
      </c>
      <c r="I33" s="41"/>
      <c r="J33" s="43"/>
      <c r="K33" s="41"/>
    </row>
    <row r="34" spans="1:11" ht="30">
      <c r="A34" s="76"/>
      <c r="B34" s="230">
        <v>150101</v>
      </c>
      <c r="C34" s="237" t="s">
        <v>278</v>
      </c>
      <c r="D34" s="239" t="s">
        <v>142</v>
      </c>
      <c r="E34" s="238">
        <v>1320</v>
      </c>
      <c r="F34" s="42"/>
      <c r="G34" s="45"/>
      <c r="H34" s="235">
        <v>1320</v>
      </c>
      <c r="I34" s="41"/>
      <c r="J34" s="43"/>
      <c r="K34" s="41"/>
    </row>
    <row r="35" spans="1:11" ht="21" customHeight="1">
      <c r="A35" s="76"/>
      <c r="B35" s="230">
        <v>150101</v>
      </c>
      <c r="C35" s="237" t="s">
        <v>278</v>
      </c>
      <c r="D35" s="239" t="s">
        <v>196</v>
      </c>
      <c r="E35" s="238">
        <v>650</v>
      </c>
      <c r="F35" s="42"/>
      <c r="G35" s="45"/>
      <c r="H35" s="235">
        <v>650</v>
      </c>
      <c r="I35" s="41"/>
      <c r="J35" s="43"/>
      <c r="K35" s="41"/>
    </row>
    <row r="36" spans="1:11" ht="15">
      <c r="A36" s="76"/>
      <c r="B36" s="230">
        <v>150101</v>
      </c>
      <c r="C36" s="237" t="s">
        <v>278</v>
      </c>
      <c r="D36" s="62" t="s">
        <v>197</v>
      </c>
      <c r="E36" s="238">
        <v>650</v>
      </c>
      <c r="F36" s="42"/>
      <c r="G36" s="45"/>
      <c r="H36" s="235">
        <v>650</v>
      </c>
      <c r="I36" s="41"/>
      <c r="J36" s="43"/>
      <c r="K36" s="41"/>
    </row>
    <row r="37" spans="1:11" ht="15" customHeight="1">
      <c r="A37" s="76"/>
      <c r="B37" s="230">
        <v>150101</v>
      </c>
      <c r="C37" s="237" t="s">
        <v>278</v>
      </c>
      <c r="D37" s="62" t="s">
        <v>198</v>
      </c>
      <c r="E37" s="238">
        <v>650</v>
      </c>
      <c r="F37" s="42"/>
      <c r="G37" s="45"/>
      <c r="H37" s="235">
        <v>650</v>
      </c>
      <c r="I37" s="41"/>
      <c r="J37" s="43"/>
      <c r="K37" s="41"/>
    </row>
    <row r="38" spans="1:11" ht="18.75" customHeight="1">
      <c r="A38" s="76"/>
      <c r="B38" s="230">
        <v>150101</v>
      </c>
      <c r="C38" s="237" t="s">
        <v>278</v>
      </c>
      <c r="D38" s="62" t="s">
        <v>199</v>
      </c>
      <c r="E38" s="238">
        <v>650</v>
      </c>
      <c r="F38" s="42"/>
      <c r="G38" s="45"/>
      <c r="H38" s="235">
        <v>650</v>
      </c>
      <c r="I38" s="41"/>
      <c r="J38" s="43"/>
      <c r="K38" s="41"/>
    </row>
    <row r="39" spans="1:11" ht="15">
      <c r="A39" s="76"/>
      <c r="B39" s="230">
        <v>150101</v>
      </c>
      <c r="C39" s="237" t="s">
        <v>278</v>
      </c>
      <c r="D39" s="62" t="s">
        <v>200</v>
      </c>
      <c r="E39" s="238">
        <v>650</v>
      </c>
      <c r="F39" s="42"/>
      <c r="G39" s="45"/>
      <c r="H39" s="235">
        <v>650</v>
      </c>
      <c r="I39" s="41"/>
      <c r="J39" s="43"/>
      <c r="K39" s="41"/>
    </row>
    <row r="40" spans="1:11" ht="16.5" customHeight="1">
      <c r="A40" s="76"/>
      <c r="B40" s="230">
        <v>150101</v>
      </c>
      <c r="C40" s="237" t="s">
        <v>278</v>
      </c>
      <c r="D40" s="259" t="s">
        <v>230</v>
      </c>
      <c r="E40" s="238">
        <v>1320</v>
      </c>
      <c r="F40" s="42"/>
      <c r="G40" s="45"/>
      <c r="H40" s="235">
        <v>1320</v>
      </c>
      <c r="I40" s="41"/>
      <c r="J40" s="43"/>
      <c r="K40" s="41"/>
    </row>
    <row r="41" spans="1:11" ht="28.5" customHeight="1">
      <c r="A41" s="76"/>
      <c r="B41" s="230">
        <v>150101</v>
      </c>
      <c r="C41" s="237" t="s">
        <v>278</v>
      </c>
      <c r="D41" s="62" t="s">
        <v>141</v>
      </c>
      <c r="E41" s="238">
        <v>1320</v>
      </c>
      <c r="F41" s="42"/>
      <c r="G41" s="45"/>
      <c r="H41" s="235">
        <v>1320</v>
      </c>
      <c r="I41" s="41"/>
      <c r="J41" s="43"/>
      <c r="K41" s="41"/>
    </row>
    <row r="42" spans="1:11" ht="45">
      <c r="A42" s="76"/>
      <c r="B42" s="230">
        <v>150101</v>
      </c>
      <c r="C42" s="237" t="s">
        <v>278</v>
      </c>
      <c r="D42" s="62" t="s">
        <v>183</v>
      </c>
      <c r="E42" s="238">
        <v>3900</v>
      </c>
      <c r="F42" s="42"/>
      <c r="G42" s="45"/>
      <c r="H42" s="235">
        <v>3900</v>
      </c>
      <c r="I42" s="41"/>
      <c r="J42" s="43"/>
      <c r="K42" s="41"/>
    </row>
    <row r="43" spans="1:11" ht="30">
      <c r="A43" s="76"/>
      <c r="B43" s="230">
        <v>150101</v>
      </c>
      <c r="C43" s="237" t="s">
        <v>278</v>
      </c>
      <c r="D43" s="62" t="s">
        <v>494</v>
      </c>
      <c r="E43" s="238">
        <v>1950</v>
      </c>
      <c r="F43" s="42"/>
      <c r="G43" s="45"/>
      <c r="H43" s="235">
        <v>1950</v>
      </c>
      <c r="I43" s="41"/>
      <c r="J43" s="43"/>
      <c r="K43" s="41"/>
    </row>
    <row r="44" spans="1:11" ht="45">
      <c r="A44" s="76"/>
      <c r="B44" s="230">
        <v>150101</v>
      </c>
      <c r="C44" s="237" t="s">
        <v>278</v>
      </c>
      <c r="D44" s="62" t="s">
        <v>498</v>
      </c>
      <c r="E44" s="238">
        <v>1320</v>
      </c>
      <c r="F44" s="42"/>
      <c r="G44" s="45"/>
      <c r="H44" s="235">
        <v>1320</v>
      </c>
      <c r="I44" s="41"/>
      <c r="J44" s="43"/>
      <c r="K44" s="41"/>
    </row>
    <row r="45" spans="1:11" ht="15" customHeight="1">
      <c r="A45" s="76"/>
      <c r="B45" s="230">
        <v>150101</v>
      </c>
      <c r="C45" s="237" t="s">
        <v>278</v>
      </c>
      <c r="D45" s="62" t="s">
        <v>98</v>
      </c>
      <c r="E45" s="238">
        <v>5500</v>
      </c>
      <c r="F45" s="42"/>
      <c r="G45" s="45"/>
      <c r="H45" s="235">
        <v>5500</v>
      </c>
      <c r="I45" s="41"/>
      <c r="J45" s="43"/>
      <c r="K45" s="41"/>
    </row>
    <row r="46" spans="1:11" ht="30">
      <c r="A46" s="76"/>
      <c r="B46" s="230">
        <v>150101</v>
      </c>
      <c r="C46" s="237" t="s">
        <v>278</v>
      </c>
      <c r="D46" s="62" t="s">
        <v>99</v>
      </c>
      <c r="E46" s="238">
        <v>1320</v>
      </c>
      <c r="F46" s="42"/>
      <c r="G46" s="45"/>
      <c r="H46" s="235">
        <v>1320</v>
      </c>
      <c r="I46" s="41"/>
      <c r="J46" s="43"/>
      <c r="K46" s="41"/>
    </row>
    <row r="47" spans="1:11" ht="15">
      <c r="A47" s="76"/>
      <c r="B47" s="230">
        <v>150101</v>
      </c>
      <c r="C47" s="237" t="s">
        <v>278</v>
      </c>
      <c r="D47" s="62" t="s">
        <v>215</v>
      </c>
      <c r="E47" s="238">
        <v>50000</v>
      </c>
      <c r="F47" s="42"/>
      <c r="G47" s="45"/>
      <c r="H47" s="235">
        <v>50000</v>
      </c>
      <c r="I47" s="41"/>
      <c r="J47" s="43"/>
      <c r="K47" s="41"/>
    </row>
    <row r="48" spans="1:11" ht="15">
      <c r="A48" s="76"/>
      <c r="B48" s="230">
        <v>150101</v>
      </c>
      <c r="C48" s="237" t="s">
        <v>278</v>
      </c>
      <c r="D48" s="62" t="s">
        <v>59</v>
      </c>
      <c r="E48" s="238">
        <v>1863.75</v>
      </c>
      <c r="F48" s="42"/>
      <c r="G48" s="45"/>
      <c r="H48" s="235">
        <v>1863.75</v>
      </c>
      <c r="I48" s="41"/>
      <c r="J48" s="43"/>
      <c r="K48" s="41"/>
    </row>
    <row r="49" spans="1:11" ht="15">
      <c r="A49" s="76"/>
      <c r="B49" s="230">
        <v>150101</v>
      </c>
      <c r="C49" s="237" t="s">
        <v>278</v>
      </c>
      <c r="D49" s="62" t="s">
        <v>60</v>
      </c>
      <c r="E49" s="238">
        <v>1863.75</v>
      </c>
      <c r="F49" s="42"/>
      <c r="G49" s="45"/>
      <c r="H49" s="235">
        <v>1863.75</v>
      </c>
      <c r="I49" s="41"/>
      <c r="J49" s="43"/>
      <c r="K49" s="41"/>
    </row>
    <row r="50" spans="1:11" ht="30">
      <c r="A50" s="76"/>
      <c r="B50" s="230">
        <v>150101</v>
      </c>
      <c r="C50" s="237" t="s">
        <v>278</v>
      </c>
      <c r="D50" s="62" t="s">
        <v>62</v>
      </c>
      <c r="E50" s="238">
        <v>745.5</v>
      </c>
      <c r="F50" s="42"/>
      <c r="G50" s="45"/>
      <c r="H50" s="235">
        <v>745.5</v>
      </c>
      <c r="I50" s="41"/>
      <c r="J50" s="43"/>
      <c r="K50" s="41"/>
    </row>
    <row r="51" spans="1:11" ht="15">
      <c r="A51" s="76"/>
      <c r="B51" s="230">
        <v>150101</v>
      </c>
      <c r="C51" s="237" t="s">
        <v>278</v>
      </c>
      <c r="D51" s="62" t="s">
        <v>61</v>
      </c>
      <c r="E51" s="238">
        <v>1863.75</v>
      </c>
      <c r="F51" s="42"/>
      <c r="G51" s="45"/>
      <c r="H51" s="235">
        <v>1863.75</v>
      </c>
      <c r="I51" s="41"/>
      <c r="J51" s="43"/>
      <c r="K51" s="41"/>
    </row>
    <row r="52" spans="1:11" ht="30">
      <c r="A52" s="76"/>
      <c r="B52" s="230">
        <v>150101</v>
      </c>
      <c r="C52" s="237" t="s">
        <v>278</v>
      </c>
      <c r="D52" s="62" t="s">
        <v>63</v>
      </c>
      <c r="E52" s="238">
        <v>745.5</v>
      </c>
      <c r="F52" s="42"/>
      <c r="G52" s="45"/>
      <c r="H52" s="235">
        <v>745.5</v>
      </c>
      <c r="I52" s="41"/>
      <c r="J52" s="43"/>
      <c r="K52" s="41"/>
    </row>
    <row r="53" spans="1:11" ht="15">
      <c r="A53" s="76"/>
      <c r="B53" s="230">
        <v>150101</v>
      </c>
      <c r="C53" s="237" t="s">
        <v>278</v>
      </c>
      <c r="D53" s="62" t="s">
        <v>64</v>
      </c>
      <c r="E53" s="238">
        <v>1863.75</v>
      </c>
      <c r="F53" s="42"/>
      <c r="G53" s="45"/>
      <c r="H53" s="235">
        <v>1863.75</v>
      </c>
      <c r="I53" s="41"/>
      <c r="J53" s="43"/>
      <c r="K53" s="41"/>
    </row>
    <row r="54" spans="1:11" ht="30">
      <c r="A54" s="76"/>
      <c r="B54" s="230">
        <v>150101</v>
      </c>
      <c r="C54" s="237" t="s">
        <v>278</v>
      </c>
      <c r="D54" s="62" t="s">
        <v>74</v>
      </c>
      <c r="E54" s="238">
        <v>1491</v>
      </c>
      <c r="F54" s="42"/>
      <c r="G54" s="45"/>
      <c r="H54" s="235">
        <v>1491</v>
      </c>
      <c r="I54" s="41"/>
      <c r="J54" s="43"/>
      <c r="K54" s="41"/>
    </row>
    <row r="55" spans="1:11" ht="19.5" customHeight="1">
      <c r="A55" s="76"/>
      <c r="B55" s="230">
        <v>150101</v>
      </c>
      <c r="C55" s="237" t="s">
        <v>278</v>
      </c>
      <c r="D55" s="62" t="s">
        <v>75</v>
      </c>
      <c r="E55" s="238">
        <v>745.5</v>
      </c>
      <c r="F55" s="42"/>
      <c r="G55" s="45"/>
      <c r="H55" s="235">
        <v>745.5</v>
      </c>
      <c r="I55" s="41"/>
      <c r="J55" s="43"/>
      <c r="K55" s="41"/>
    </row>
    <row r="56" spans="1:11" ht="30">
      <c r="A56" s="76"/>
      <c r="B56" s="230">
        <v>150101</v>
      </c>
      <c r="C56" s="237" t="s">
        <v>278</v>
      </c>
      <c r="D56" s="62" t="s">
        <v>76</v>
      </c>
      <c r="E56" s="238">
        <v>396</v>
      </c>
      <c r="F56" s="42"/>
      <c r="G56" s="45"/>
      <c r="H56" s="235">
        <v>396</v>
      </c>
      <c r="I56" s="41"/>
      <c r="J56" s="43"/>
      <c r="K56" s="41"/>
    </row>
    <row r="57" spans="1:11" ht="30" customHeight="1">
      <c r="A57" s="76"/>
      <c r="B57" s="230">
        <v>150101</v>
      </c>
      <c r="C57" s="237" t="s">
        <v>278</v>
      </c>
      <c r="D57" s="62" t="s">
        <v>77</v>
      </c>
      <c r="E57" s="238">
        <v>396</v>
      </c>
      <c r="F57" s="42"/>
      <c r="G57" s="45"/>
      <c r="H57" s="235">
        <v>396</v>
      </c>
      <c r="I57" s="41"/>
      <c r="J57" s="43"/>
      <c r="K57" s="41"/>
    </row>
    <row r="58" spans="1:11" ht="30">
      <c r="A58" s="76"/>
      <c r="B58" s="230">
        <v>150101</v>
      </c>
      <c r="C58" s="237" t="s">
        <v>278</v>
      </c>
      <c r="D58" s="62" t="s">
        <v>94</v>
      </c>
      <c r="E58" s="238">
        <v>800</v>
      </c>
      <c r="F58" s="42"/>
      <c r="G58" s="45"/>
      <c r="H58" s="235">
        <v>800</v>
      </c>
      <c r="I58" s="41"/>
      <c r="J58" s="43"/>
      <c r="K58" s="41"/>
    </row>
    <row r="59" spans="1:11" ht="30">
      <c r="A59" s="76"/>
      <c r="B59" s="230">
        <v>150101</v>
      </c>
      <c r="C59" s="237" t="s">
        <v>278</v>
      </c>
      <c r="D59" s="62" t="s">
        <v>95</v>
      </c>
      <c r="E59" s="238">
        <v>396</v>
      </c>
      <c r="F59" s="42"/>
      <c r="G59" s="45"/>
      <c r="H59" s="235">
        <v>396</v>
      </c>
      <c r="I59" s="41"/>
      <c r="J59" s="43"/>
      <c r="K59" s="41"/>
    </row>
    <row r="60" spans="1:11" ht="15">
      <c r="A60" s="76"/>
      <c r="B60" s="230">
        <v>150101</v>
      </c>
      <c r="C60" s="237" t="s">
        <v>278</v>
      </c>
      <c r="D60" s="62" t="s">
        <v>78</v>
      </c>
      <c r="E60" s="238">
        <v>900</v>
      </c>
      <c r="F60" s="42"/>
      <c r="G60" s="45"/>
      <c r="H60" s="235">
        <v>900</v>
      </c>
      <c r="I60" s="41"/>
      <c r="J60" s="43"/>
      <c r="K60" s="41"/>
    </row>
    <row r="61" spans="1:11" ht="30">
      <c r="A61" s="76"/>
      <c r="B61" s="230">
        <v>150101</v>
      </c>
      <c r="C61" s="237" t="s">
        <v>278</v>
      </c>
      <c r="D61" s="62" t="s">
        <v>96</v>
      </c>
      <c r="E61" s="238">
        <v>745.5</v>
      </c>
      <c r="F61" s="42"/>
      <c r="G61" s="45"/>
      <c r="H61" s="235">
        <v>745.5</v>
      </c>
      <c r="I61" s="41"/>
      <c r="J61" s="43"/>
      <c r="K61" s="41"/>
    </row>
    <row r="62" spans="1:11" ht="45">
      <c r="A62" s="76"/>
      <c r="B62" s="230">
        <v>150101</v>
      </c>
      <c r="C62" s="237" t="s">
        <v>278</v>
      </c>
      <c r="D62" s="62" t="s">
        <v>42</v>
      </c>
      <c r="E62" s="238">
        <v>1118.25</v>
      </c>
      <c r="F62" s="42"/>
      <c r="G62" s="45"/>
      <c r="H62" s="235">
        <v>1118.25</v>
      </c>
      <c r="I62" s="41"/>
      <c r="J62" s="43"/>
      <c r="K62" s="41"/>
    </row>
    <row r="63" spans="1:11" ht="15">
      <c r="A63" s="76"/>
      <c r="B63" s="230"/>
      <c r="C63" s="237"/>
      <c r="D63" s="62"/>
      <c r="E63" s="238"/>
      <c r="F63" s="42"/>
      <c r="G63" s="45"/>
      <c r="H63" s="235"/>
      <c r="I63" s="41"/>
      <c r="J63" s="43"/>
      <c r="K63" s="41"/>
    </row>
    <row r="64" spans="1:11" ht="15">
      <c r="A64" s="76" t="s">
        <v>315</v>
      </c>
      <c r="B64" s="44"/>
      <c r="C64" s="44"/>
      <c r="D64" s="21" t="s">
        <v>266</v>
      </c>
      <c r="E64" s="49">
        <f>SUM(E12:E63)</f>
        <v>1059120.3399999999</v>
      </c>
      <c r="F64" s="49" t="s">
        <v>354</v>
      </c>
      <c r="G64" s="49">
        <f>SUM(G12:G53)</f>
        <v>0</v>
      </c>
      <c r="H64" s="49">
        <f>SUM(H12:H63)</f>
        <v>1059120.3399999999</v>
      </c>
      <c r="I64" s="41"/>
      <c r="J64" s="43"/>
      <c r="K64" s="41">
        <f>SUM(A64:J64)</f>
        <v>2118240.6799999997</v>
      </c>
    </row>
    <row r="65" spans="1:11" ht="15">
      <c r="A65" s="76" t="s">
        <v>315</v>
      </c>
      <c r="E65" s="51"/>
      <c r="F65" s="52"/>
      <c r="G65" s="52"/>
      <c r="H65" s="53"/>
      <c r="I65" s="41"/>
      <c r="J65" s="43"/>
      <c r="K65" s="41">
        <f>SUM(A65:J65)</f>
        <v>0</v>
      </c>
    </row>
    <row r="66" spans="1:11" ht="6.75" customHeight="1">
      <c r="A66" s="76" t="s">
        <v>315</v>
      </c>
      <c r="I66" s="41"/>
      <c r="J66" s="43"/>
      <c r="K66" s="41">
        <f>SUM(A66:J66)</f>
        <v>0</v>
      </c>
    </row>
    <row r="67" spans="1:11" ht="15" hidden="1">
      <c r="A67" s="76"/>
      <c r="C67" s="247"/>
      <c r="I67" s="41"/>
      <c r="J67" s="43"/>
      <c r="K67" s="41"/>
    </row>
    <row r="68" spans="1:11" ht="28.5" customHeight="1" hidden="1">
      <c r="A68" s="76"/>
      <c r="I68" s="41"/>
      <c r="J68" s="43"/>
      <c r="K68" s="41"/>
    </row>
    <row r="69" spans="1:11" ht="15" hidden="1">
      <c r="A69" s="76"/>
      <c r="B69" s="23"/>
      <c r="E69" s="23"/>
      <c r="F69" s="23" t="s">
        <v>389</v>
      </c>
      <c r="I69" s="70"/>
      <c r="J69" s="43"/>
      <c r="K69" s="41"/>
    </row>
    <row r="70" spans="1:11" ht="15" hidden="1">
      <c r="A70" s="76" t="s">
        <v>315</v>
      </c>
      <c r="B70" s="23"/>
      <c r="E70" s="248"/>
      <c r="F70" s="248" t="s">
        <v>418</v>
      </c>
      <c r="I70" s="248"/>
      <c r="J70" s="43"/>
      <c r="K70" s="41">
        <f>SUM(A70:J70)</f>
        <v>0</v>
      </c>
    </row>
    <row r="71" spans="1:11" ht="15" hidden="1">
      <c r="A71" s="77">
        <v>27524</v>
      </c>
      <c r="B71" s="23"/>
      <c r="E71" s="248"/>
      <c r="F71" s="248" t="s">
        <v>419</v>
      </c>
      <c r="I71" s="248"/>
      <c r="J71" s="43"/>
      <c r="K71" s="41">
        <f>SUM(A71:J71)</f>
        <v>27524</v>
      </c>
    </row>
    <row r="72" spans="1:11" ht="15" hidden="1">
      <c r="A72" s="46"/>
      <c r="B72" s="296" t="s">
        <v>306</v>
      </c>
      <c r="C72" s="297"/>
      <c r="D72" s="297"/>
      <c r="E72" s="297"/>
      <c r="F72" s="297"/>
      <c r="G72" s="297"/>
      <c r="H72" s="297"/>
      <c r="I72" s="298"/>
      <c r="J72" s="43"/>
      <c r="K72" s="41">
        <f>SUM(A72:J72)</f>
        <v>0</v>
      </c>
    </row>
    <row r="73" spans="1:11" ht="15" hidden="1">
      <c r="A73" s="46"/>
      <c r="B73" s="296" t="s">
        <v>420</v>
      </c>
      <c r="C73" s="297"/>
      <c r="D73" s="297"/>
      <c r="E73" s="297"/>
      <c r="F73" s="297"/>
      <c r="G73" s="297"/>
      <c r="H73" s="297"/>
      <c r="I73" s="298"/>
      <c r="J73" s="43"/>
      <c r="K73" s="41"/>
    </row>
    <row r="74" spans="1:11" ht="14.25" customHeight="1" hidden="1">
      <c r="A74" s="46"/>
      <c r="B74" s="296" t="s">
        <v>307</v>
      </c>
      <c r="C74" s="297"/>
      <c r="D74" s="297"/>
      <c r="E74" s="297"/>
      <c r="F74" s="297"/>
      <c r="G74" s="297"/>
      <c r="H74" s="297"/>
      <c r="I74" s="298"/>
      <c r="J74" s="43"/>
      <c r="K74" s="41">
        <f>SUM(A74:J74)</f>
        <v>0</v>
      </c>
    </row>
    <row r="75" spans="1:11" ht="14.25" customHeight="1" hidden="1">
      <c r="A75" s="46"/>
      <c r="B75" s="23"/>
      <c r="J75" s="43"/>
      <c r="K75" s="41"/>
    </row>
    <row r="76" spans="1:11" ht="14.25" customHeight="1" hidden="1">
      <c r="A76" s="46"/>
      <c r="B76" s="39" t="s">
        <v>308</v>
      </c>
      <c r="C76" s="39" t="s">
        <v>392</v>
      </c>
      <c r="D76" s="39" t="s">
        <v>365</v>
      </c>
      <c r="E76" s="41" t="s">
        <v>324</v>
      </c>
      <c r="F76" s="39" t="s">
        <v>345</v>
      </c>
      <c r="G76" s="39" t="s">
        <v>325</v>
      </c>
      <c r="H76" s="42" t="s">
        <v>366</v>
      </c>
      <c r="I76" s="39" t="s">
        <v>341</v>
      </c>
      <c r="J76" s="43"/>
      <c r="K76" s="41"/>
    </row>
    <row r="77" spans="1:11" ht="14.25" customHeight="1" hidden="1">
      <c r="A77" s="46"/>
      <c r="B77" s="39"/>
      <c r="C77" s="39" t="s">
        <v>393</v>
      </c>
      <c r="D77" s="39"/>
      <c r="E77" s="41"/>
      <c r="F77" s="39"/>
      <c r="G77" s="39"/>
      <c r="H77" s="42"/>
      <c r="I77" s="39"/>
      <c r="J77" s="43"/>
      <c r="K77" s="41"/>
    </row>
    <row r="78" spans="1:11" ht="14.25" customHeight="1" hidden="1">
      <c r="A78" s="46"/>
      <c r="B78" s="242"/>
      <c r="C78" s="240" t="s">
        <v>315</v>
      </c>
      <c r="D78" s="242"/>
      <c r="E78" s="48"/>
      <c r="F78" s="242"/>
      <c r="G78" s="242"/>
      <c r="H78" s="243">
        <f>SUM(H79:H138,)</f>
        <v>3826773.7799999993</v>
      </c>
      <c r="I78" s="242"/>
      <c r="J78" s="43"/>
      <c r="K78" s="41"/>
    </row>
    <row r="79" spans="1:11" ht="14.25" customHeight="1" hidden="1">
      <c r="A79" s="46"/>
      <c r="B79" s="249" t="s">
        <v>315</v>
      </c>
      <c r="C79" s="92">
        <v>150101</v>
      </c>
      <c r="D79" s="88" t="s">
        <v>394</v>
      </c>
      <c r="E79" s="89"/>
      <c r="F79" s="90"/>
      <c r="G79" s="89"/>
      <c r="H79" s="89">
        <v>297972</v>
      </c>
      <c r="I79" s="94"/>
      <c r="J79" s="43"/>
      <c r="K79" s="41"/>
    </row>
    <row r="80" spans="1:11" ht="15" hidden="1">
      <c r="A80" s="46"/>
      <c r="B80" s="249" t="s">
        <v>315</v>
      </c>
      <c r="C80" s="92">
        <v>150101</v>
      </c>
      <c r="D80" s="91" t="s">
        <v>395</v>
      </c>
      <c r="E80" s="89"/>
      <c r="F80" s="90"/>
      <c r="G80" s="89"/>
      <c r="H80" s="89">
        <v>295128</v>
      </c>
      <c r="I80" s="94"/>
      <c r="J80" s="43"/>
      <c r="K80" s="41">
        <f>SUM(A80:J80)</f>
        <v>445229</v>
      </c>
    </row>
    <row r="81" spans="1:11" ht="15" hidden="1">
      <c r="A81" s="46"/>
      <c r="B81" s="249" t="s">
        <v>315</v>
      </c>
      <c r="C81" s="92">
        <v>150101</v>
      </c>
      <c r="D81" s="91" t="s">
        <v>396</v>
      </c>
      <c r="E81" s="89"/>
      <c r="F81" s="90"/>
      <c r="G81" s="89"/>
      <c r="H81" s="89">
        <v>300000</v>
      </c>
      <c r="I81" s="94"/>
      <c r="J81" s="43"/>
      <c r="K81" s="41">
        <f>SUM(A81:J81)</f>
        <v>450101</v>
      </c>
    </row>
    <row r="82" spans="1:11" ht="15" hidden="1">
      <c r="A82" s="46"/>
      <c r="B82" s="249" t="s">
        <v>315</v>
      </c>
      <c r="C82" s="92">
        <v>150101</v>
      </c>
      <c r="D82" s="91" t="s">
        <v>397</v>
      </c>
      <c r="E82" s="89"/>
      <c r="F82" s="90"/>
      <c r="G82" s="89"/>
      <c r="H82" s="89">
        <v>200000</v>
      </c>
      <c r="I82" s="94"/>
      <c r="J82" s="43"/>
      <c r="K82" s="41"/>
    </row>
    <row r="83" spans="1:11" ht="15" hidden="1">
      <c r="A83" s="46"/>
      <c r="B83" s="249" t="s">
        <v>315</v>
      </c>
      <c r="C83" s="92">
        <v>150101</v>
      </c>
      <c r="D83" s="91" t="s">
        <v>398</v>
      </c>
      <c r="E83" s="89"/>
      <c r="F83" s="90"/>
      <c r="G83" s="89"/>
      <c r="H83" s="89">
        <v>120000</v>
      </c>
      <c r="I83" s="94"/>
      <c r="J83" s="43"/>
      <c r="K83" s="41">
        <f>SUM(A83:J83)</f>
        <v>270101</v>
      </c>
    </row>
    <row r="84" spans="1:11" ht="15" hidden="1">
      <c r="A84" s="46"/>
      <c r="B84" s="249" t="s">
        <v>315</v>
      </c>
      <c r="C84" s="92">
        <v>150101</v>
      </c>
      <c r="D84" s="91" t="s">
        <v>367</v>
      </c>
      <c r="E84" s="89"/>
      <c r="F84" s="90"/>
      <c r="G84" s="89"/>
      <c r="H84" s="89">
        <v>50000</v>
      </c>
      <c r="I84" s="94"/>
      <c r="J84" s="43"/>
      <c r="K84" s="41"/>
    </row>
    <row r="85" spans="1:11" ht="15" hidden="1">
      <c r="A85" s="46"/>
      <c r="B85" s="249" t="s">
        <v>315</v>
      </c>
      <c r="C85" s="92">
        <v>150101</v>
      </c>
      <c r="D85" s="91" t="s">
        <v>399</v>
      </c>
      <c r="E85" s="89"/>
      <c r="F85" s="90"/>
      <c r="G85" s="89"/>
      <c r="H85" s="89">
        <v>500000</v>
      </c>
      <c r="I85" s="94"/>
      <c r="J85" s="43"/>
      <c r="K85" s="41"/>
    </row>
    <row r="86" spans="1:11" ht="15" hidden="1">
      <c r="A86" s="46"/>
      <c r="B86" s="249" t="s">
        <v>315</v>
      </c>
      <c r="C86" s="92">
        <v>150101</v>
      </c>
      <c r="D86" s="91" t="s">
        <v>400</v>
      </c>
      <c r="E86" s="89"/>
      <c r="F86" s="94"/>
      <c r="G86" s="94"/>
      <c r="H86" s="89">
        <v>150000</v>
      </c>
      <c r="I86" s="94"/>
      <c r="J86" s="43"/>
      <c r="K86" s="41"/>
    </row>
    <row r="87" spans="1:11" ht="15" hidden="1">
      <c r="A87" s="46"/>
      <c r="B87" s="249" t="s">
        <v>315</v>
      </c>
      <c r="C87" s="92">
        <v>150101</v>
      </c>
      <c r="D87" s="91" t="s">
        <v>401</v>
      </c>
      <c r="E87" s="89"/>
      <c r="F87" s="94"/>
      <c r="G87" s="94"/>
      <c r="H87" s="89">
        <v>150000</v>
      </c>
      <c r="I87" s="94"/>
      <c r="J87" s="43"/>
      <c r="K87" s="41"/>
    </row>
    <row r="88" spans="1:11" ht="15" hidden="1">
      <c r="A88" s="46"/>
      <c r="B88" s="249" t="s">
        <v>315</v>
      </c>
      <c r="C88" s="92">
        <v>150101</v>
      </c>
      <c r="D88" s="91" t="s">
        <v>402</v>
      </c>
      <c r="E88" s="89"/>
      <c r="F88" s="94"/>
      <c r="G88" s="94"/>
      <c r="H88" s="89">
        <v>100000</v>
      </c>
      <c r="I88" s="94"/>
      <c r="J88" s="43"/>
      <c r="K88" s="41"/>
    </row>
    <row r="89" spans="1:11" ht="15" hidden="1">
      <c r="A89" s="46"/>
      <c r="B89" s="249" t="s">
        <v>315</v>
      </c>
      <c r="C89" s="92">
        <v>150101</v>
      </c>
      <c r="D89" s="91" t="s">
        <v>403</v>
      </c>
      <c r="E89" s="89"/>
      <c r="F89" s="94"/>
      <c r="G89" s="94"/>
      <c r="H89" s="89">
        <v>20000</v>
      </c>
      <c r="I89" s="94"/>
      <c r="J89" s="43"/>
      <c r="K89" s="41"/>
    </row>
    <row r="90" spans="1:11" ht="15" hidden="1">
      <c r="A90" s="46"/>
      <c r="B90" s="249" t="s">
        <v>315</v>
      </c>
      <c r="C90" s="92">
        <v>150101</v>
      </c>
      <c r="D90" s="91" t="s">
        <v>369</v>
      </c>
      <c r="E90" s="89"/>
      <c r="F90" s="94"/>
      <c r="G90" s="94"/>
      <c r="H90" s="89">
        <v>50000</v>
      </c>
      <c r="I90" s="94"/>
      <c r="J90" s="43"/>
      <c r="K90" s="41"/>
    </row>
    <row r="91" spans="1:11" ht="15" hidden="1">
      <c r="A91" s="46"/>
      <c r="B91" s="249" t="s">
        <v>315</v>
      </c>
      <c r="C91" s="92">
        <v>150101</v>
      </c>
      <c r="D91" s="91" t="s">
        <v>404</v>
      </c>
      <c r="E91" s="94"/>
      <c r="F91" s="94"/>
      <c r="G91" s="94"/>
      <c r="H91" s="89">
        <v>95000</v>
      </c>
      <c r="I91" s="94"/>
      <c r="J91" s="43"/>
      <c r="K91" s="41"/>
    </row>
    <row r="92" spans="1:11" ht="15.75" customHeight="1" hidden="1">
      <c r="A92" s="46"/>
      <c r="B92" s="249" t="s">
        <v>315</v>
      </c>
      <c r="C92" s="92">
        <v>150101</v>
      </c>
      <c r="D92" s="91" t="s">
        <v>405</v>
      </c>
      <c r="E92" s="94"/>
      <c r="F92" s="94"/>
      <c r="G92" s="94"/>
      <c r="H92" s="89">
        <v>200000</v>
      </c>
      <c r="I92" s="94"/>
      <c r="J92" s="43"/>
      <c r="K92" s="41">
        <f>SUM(A92:J92)</f>
        <v>350101</v>
      </c>
    </row>
    <row r="93" spans="1:11" ht="15.75" customHeight="1" hidden="1">
      <c r="A93" s="46"/>
      <c r="B93" s="249" t="s">
        <v>315</v>
      </c>
      <c r="C93" s="92">
        <v>180409</v>
      </c>
      <c r="D93" s="91" t="s">
        <v>406</v>
      </c>
      <c r="E93" s="94"/>
      <c r="F93" s="94"/>
      <c r="G93" s="94"/>
      <c r="H93" s="89">
        <v>100000</v>
      </c>
      <c r="I93" s="94"/>
      <c r="J93" s="43"/>
      <c r="K93" s="41"/>
    </row>
    <row r="94" spans="1:11" ht="24.75" customHeight="1" hidden="1">
      <c r="A94" s="46"/>
      <c r="B94" s="249" t="s">
        <v>315</v>
      </c>
      <c r="C94" s="92">
        <v>150101</v>
      </c>
      <c r="D94" s="91" t="s">
        <v>407</v>
      </c>
      <c r="E94" s="94"/>
      <c r="F94" s="94"/>
      <c r="G94" s="94"/>
      <c r="H94" s="89">
        <v>50000</v>
      </c>
      <c r="I94" s="94"/>
      <c r="J94" s="43"/>
      <c r="K94" s="41">
        <f aca="true" t="shared" si="0" ref="K94:K114">SUM(A94:J94)</f>
        <v>200101</v>
      </c>
    </row>
    <row r="95" spans="1:11" ht="15.75" customHeight="1" hidden="1">
      <c r="A95" s="46"/>
      <c r="B95" s="249" t="s">
        <v>315</v>
      </c>
      <c r="C95" s="92">
        <v>150101</v>
      </c>
      <c r="D95" s="23" t="s">
        <v>421</v>
      </c>
      <c r="E95" s="94"/>
      <c r="F95" s="94"/>
      <c r="G95" s="94"/>
      <c r="H95" s="89">
        <v>100000</v>
      </c>
      <c r="I95" s="94"/>
      <c r="J95" s="43"/>
      <c r="K95" s="41">
        <f t="shared" si="0"/>
        <v>250101</v>
      </c>
    </row>
    <row r="96" spans="1:11" ht="120" customHeight="1" hidden="1">
      <c r="A96" s="46"/>
      <c r="B96" s="249" t="s">
        <v>315</v>
      </c>
      <c r="C96" s="92">
        <v>150101</v>
      </c>
      <c r="D96" s="91" t="s">
        <v>422</v>
      </c>
      <c r="E96" s="94"/>
      <c r="F96" s="94"/>
      <c r="G96" s="94"/>
      <c r="H96" s="89"/>
      <c r="I96" s="94"/>
      <c r="J96" s="43"/>
      <c r="K96" s="41">
        <f t="shared" si="0"/>
        <v>150101</v>
      </c>
    </row>
    <row r="97" spans="1:11" ht="45" customHeight="1" hidden="1">
      <c r="A97" s="46"/>
      <c r="B97" s="249" t="s">
        <v>315</v>
      </c>
      <c r="C97" s="92">
        <v>150101</v>
      </c>
      <c r="D97" s="91" t="s">
        <v>423</v>
      </c>
      <c r="E97" s="94"/>
      <c r="F97" s="94"/>
      <c r="G97" s="94"/>
      <c r="H97" s="89">
        <v>30000</v>
      </c>
      <c r="I97" s="94"/>
      <c r="J97" s="43"/>
      <c r="K97" s="41">
        <f t="shared" si="0"/>
        <v>180101</v>
      </c>
    </row>
    <row r="98" spans="1:11" ht="75" customHeight="1" hidden="1">
      <c r="A98" s="46"/>
      <c r="B98" s="249" t="s">
        <v>315</v>
      </c>
      <c r="C98" s="92">
        <v>150101</v>
      </c>
      <c r="D98" s="91" t="s">
        <v>424</v>
      </c>
      <c r="E98" s="94"/>
      <c r="F98" s="94"/>
      <c r="G98" s="94"/>
      <c r="H98" s="89">
        <v>7096.8</v>
      </c>
      <c r="I98" s="94"/>
      <c r="J98" s="43"/>
      <c r="K98" s="41">
        <f t="shared" si="0"/>
        <v>157197.8</v>
      </c>
    </row>
    <row r="99" spans="1:11" ht="75" customHeight="1" hidden="1">
      <c r="A99" s="46"/>
      <c r="B99" s="249" t="s">
        <v>315</v>
      </c>
      <c r="C99" s="92">
        <v>150101</v>
      </c>
      <c r="D99" s="91" t="s">
        <v>425</v>
      </c>
      <c r="E99" s="94"/>
      <c r="F99" s="94"/>
      <c r="G99" s="94"/>
      <c r="H99" s="89">
        <v>7096.8</v>
      </c>
      <c r="I99" s="94"/>
      <c r="J99" s="43"/>
      <c r="K99" s="41">
        <f t="shared" si="0"/>
        <v>157197.8</v>
      </c>
    </row>
    <row r="100" spans="1:11" ht="105" customHeight="1" hidden="1">
      <c r="A100" s="46"/>
      <c r="B100" s="249" t="s">
        <v>315</v>
      </c>
      <c r="C100" s="92">
        <v>150101</v>
      </c>
      <c r="D100" s="91" t="s">
        <v>426</v>
      </c>
      <c r="E100" s="94"/>
      <c r="F100" s="94"/>
      <c r="G100" s="94"/>
      <c r="H100" s="89">
        <v>7096.8</v>
      </c>
      <c r="I100" s="94"/>
      <c r="J100" s="43"/>
      <c r="K100" s="41">
        <f t="shared" si="0"/>
        <v>157197.8</v>
      </c>
    </row>
    <row r="101" spans="1:11" ht="75" customHeight="1" hidden="1">
      <c r="A101" s="46"/>
      <c r="B101" s="249" t="s">
        <v>315</v>
      </c>
      <c r="C101" s="92">
        <v>150101</v>
      </c>
      <c r="D101" s="91" t="s">
        <v>411</v>
      </c>
      <c r="E101" s="94"/>
      <c r="F101" s="94"/>
      <c r="G101" s="94"/>
      <c r="H101" s="89"/>
      <c r="I101" s="94"/>
      <c r="J101" s="43"/>
      <c r="K101" s="41">
        <f t="shared" si="0"/>
        <v>150101</v>
      </c>
    </row>
    <row r="102" spans="1:11" ht="75" customHeight="1" hidden="1">
      <c r="A102" s="46"/>
      <c r="B102" s="249" t="s">
        <v>315</v>
      </c>
      <c r="C102" s="92">
        <v>150101</v>
      </c>
      <c r="D102" s="91" t="s">
        <v>412</v>
      </c>
      <c r="E102" s="94"/>
      <c r="F102" s="94"/>
      <c r="G102" s="94"/>
      <c r="H102" s="89"/>
      <c r="I102" s="96"/>
      <c r="J102" s="43"/>
      <c r="K102" s="41">
        <f t="shared" si="0"/>
        <v>150101</v>
      </c>
    </row>
    <row r="103" spans="1:11" ht="45" customHeight="1" hidden="1">
      <c r="A103" s="46"/>
      <c r="B103" s="249" t="s">
        <v>315</v>
      </c>
      <c r="C103" s="92">
        <v>150101</v>
      </c>
      <c r="D103" s="91" t="s">
        <v>413</v>
      </c>
      <c r="E103" s="94"/>
      <c r="F103" s="94"/>
      <c r="G103" s="94"/>
      <c r="H103" s="89"/>
      <c r="I103" s="94"/>
      <c r="J103" s="43"/>
      <c r="K103" s="41">
        <f t="shared" si="0"/>
        <v>150101</v>
      </c>
    </row>
    <row r="104" spans="1:11" ht="60" customHeight="1" hidden="1">
      <c r="A104" s="46"/>
      <c r="B104" s="249" t="s">
        <v>315</v>
      </c>
      <c r="C104" s="92">
        <v>150101</v>
      </c>
      <c r="D104" s="91" t="s">
        <v>414</v>
      </c>
      <c r="E104" s="94"/>
      <c r="F104" s="94"/>
      <c r="G104" s="94"/>
      <c r="H104" s="89"/>
      <c r="I104" s="94"/>
      <c r="J104" s="43"/>
      <c r="K104" s="41">
        <f t="shared" si="0"/>
        <v>150101</v>
      </c>
    </row>
    <row r="105" spans="1:11" s="64" customFormat="1" ht="75" customHeight="1" hidden="1">
      <c r="A105" s="61"/>
      <c r="B105" s="249"/>
      <c r="C105" s="92">
        <v>150101</v>
      </c>
      <c r="D105" s="91" t="s">
        <v>427</v>
      </c>
      <c r="E105" s="94"/>
      <c r="F105" s="94"/>
      <c r="G105" s="94"/>
      <c r="H105" s="89">
        <v>60000</v>
      </c>
      <c r="I105" s="94"/>
      <c r="J105" s="43"/>
      <c r="K105" s="63">
        <f t="shared" si="0"/>
        <v>210101</v>
      </c>
    </row>
    <row r="106" spans="1:11" s="64" customFormat="1" ht="135" customHeight="1" hidden="1">
      <c r="A106" s="61"/>
      <c r="B106" s="249"/>
      <c r="C106" s="92">
        <v>150101</v>
      </c>
      <c r="D106" s="91" t="s">
        <v>428</v>
      </c>
      <c r="E106" s="94"/>
      <c r="F106" s="94"/>
      <c r="G106" s="94"/>
      <c r="H106" s="89">
        <v>20000</v>
      </c>
      <c r="I106" s="94"/>
      <c r="J106" s="43"/>
      <c r="K106" s="63">
        <f t="shared" si="0"/>
        <v>170101</v>
      </c>
    </row>
    <row r="107" spans="1:11" s="64" customFormat="1" ht="45" customHeight="1" hidden="1">
      <c r="A107" s="61"/>
      <c r="B107" s="249"/>
      <c r="C107" s="92">
        <v>150101</v>
      </c>
      <c r="D107" s="91" t="s">
        <v>415</v>
      </c>
      <c r="E107" s="94"/>
      <c r="F107" s="94"/>
      <c r="G107" s="94"/>
      <c r="H107" s="89"/>
      <c r="I107" s="94"/>
      <c r="J107" s="43"/>
      <c r="K107" s="63">
        <f t="shared" si="0"/>
        <v>150101</v>
      </c>
    </row>
    <row r="108" spans="1:11" s="64" customFormat="1" ht="60" customHeight="1" hidden="1">
      <c r="A108" s="61"/>
      <c r="B108" s="249"/>
      <c r="C108" s="92">
        <v>150101</v>
      </c>
      <c r="D108" s="91" t="s">
        <v>416</v>
      </c>
      <c r="E108" s="94"/>
      <c r="F108" s="94"/>
      <c r="G108" s="94"/>
      <c r="H108" s="89"/>
      <c r="I108" s="94"/>
      <c r="J108" s="43"/>
      <c r="K108" s="63">
        <f t="shared" si="0"/>
        <v>150101</v>
      </c>
    </row>
    <row r="109" spans="1:11" ht="30" customHeight="1" hidden="1">
      <c r="A109" s="46"/>
      <c r="B109" s="249"/>
      <c r="C109" s="92">
        <v>150101</v>
      </c>
      <c r="D109" s="91" t="s">
        <v>417</v>
      </c>
      <c r="E109" s="94"/>
      <c r="F109" s="94"/>
      <c r="G109" s="94"/>
      <c r="H109" s="89"/>
      <c r="I109" s="94"/>
      <c r="J109" s="43"/>
      <c r="K109" s="41">
        <f t="shared" si="0"/>
        <v>150101</v>
      </c>
    </row>
    <row r="110" spans="1:11" ht="105" customHeight="1" hidden="1">
      <c r="A110" s="46"/>
      <c r="B110" s="249"/>
      <c r="C110" s="92">
        <v>150101</v>
      </c>
      <c r="D110" s="91" t="s">
        <v>429</v>
      </c>
      <c r="E110" s="94"/>
      <c r="F110" s="94"/>
      <c r="G110" s="94"/>
      <c r="H110" s="89">
        <v>44626</v>
      </c>
      <c r="I110" s="94"/>
      <c r="J110" s="43"/>
      <c r="K110" s="41">
        <f t="shared" si="0"/>
        <v>194727</v>
      </c>
    </row>
    <row r="111" spans="1:11" ht="150" customHeight="1" hidden="1">
      <c r="A111" s="46"/>
      <c r="B111" s="249"/>
      <c r="C111" s="92">
        <v>150101</v>
      </c>
      <c r="D111" s="91" t="s">
        <v>430</v>
      </c>
      <c r="E111" s="94"/>
      <c r="F111" s="94"/>
      <c r="G111" s="94"/>
      <c r="H111" s="89">
        <v>5374</v>
      </c>
      <c r="I111" s="94"/>
      <c r="J111" s="43"/>
      <c r="K111" s="41">
        <f t="shared" si="0"/>
        <v>155475</v>
      </c>
    </row>
    <row r="112" spans="1:11" ht="315" customHeight="1" hidden="1">
      <c r="A112" s="46"/>
      <c r="B112" s="249"/>
      <c r="C112" s="92">
        <v>150101</v>
      </c>
      <c r="D112" s="91" t="s">
        <v>431</v>
      </c>
      <c r="E112" s="94"/>
      <c r="F112" s="94"/>
      <c r="G112" s="94"/>
      <c r="H112" s="89">
        <v>44200</v>
      </c>
      <c r="I112" s="94"/>
      <c r="J112" s="43"/>
      <c r="K112" s="41">
        <f t="shared" si="0"/>
        <v>194301</v>
      </c>
    </row>
    <row r="113" spans="1:11" ht="105" customHeight="1" hidden="1">
      <c r="A113" s="46"/>
      <c r="B113" s="249"/>
      <c r="C113" s="92">
        <v>150101</v>
      </c>
      <c r="D113" s="91" t="s">
        <v>432</v>
      </c>
      <c r="E113" s="94"/>
      <c r="F113" s="94"/>
      <c r="G113" s="94"/>
      <c r="H113" s="89">
        <v>30000</v>
      </c>
      <c r="I113" s="94"/>
      <c r="J113" s="43"/>
      <c r="K113" s="41">
        <f t="shared" si="0"/>
        <v>180101</v>
      </c>
    </row>
    <row r="114" spans="1:11" s="50" customFormat="1" ht="15" customHeight="1" hidden="1">
      <c r="A114" s="46"/>
      <c r="B114" s="249"/>
      <c r="C114" s="92">
        <v>150101</v>
      </c>
      <c r="D114" s="91" t="s">
        <v>408</v>
      </c>
      <c r="E114" s="94"/>
      <c r="F114" s="94"/>
      <c r="G114" s="94"/>
      <c r="H114" s="89">
        <v>200000</v>
      </c>
      <c r="I114" s="94"/>
      <c r="J114" s="45">
        <f>SUM(J14:J14)</f>
        <v>0</v>
      </c>
      <c r="K114" s="48">
        <f t="shared" si="0"/>
        <v>350101</v>
      </c>
    </row>
    <row r="115" spans="1:11" s="50" customFormat="1" ht="11.25" customHeight="1" hidden="1">
      <c r="A115" s="86"/>
      <c r="B115" s="249"/>
      <c r="C115" s="92">
        <v>150101</v>
      </c>
      <c r="D115" s="91" t="s">
        <v>433</v>
      </c>
      <c r="E115" s="94"/>
      <c r="F115" s="94"/>
      <c r="G115" s="94"/>
      <c r="H115" s="89">
        <v>5000</v>
      </c>
      <c r="I115" s="94"/>
      <c r="J115" s="86"/>
      <c r="K115" s="86"/>
    </row>
    <row r="116" spans="1:11" ht="75" customHeight="1" hidden="1">
      <c r="A116" s="46"/>
      <c r="B116" s="249"/>
      <c r="C116" s="92">
        <v>150101</v>
      </c>
      <c r="D116" s="91" t="s">
        <v>434</v>
      </c>
      <c r="E116" s="94"/>
      <c r="F116" s="94"/>
      <c r="G116" s="94"/>
      <c r="H116" s="89">
        <v>40698.38</v>
      </c>
      <c r="I116" s="94"/>
      <c r="J116" s="45">
        <v>60000</v>
      </c>
      <c r="K116" s="41">
        <f>SUM(A116:J116)</f>
        <v>250799.38</v>
      </c>
    </row>
    <row r="117" spans="1:11" s="50" customFormat="1" ht="120" customHeight="1" hidden="1">
      <c r="A117" s="46"/>
      <c r="B117" s="249"/>
      <c r="C117" s="92">
        <v>150101</v>
      </c>
      <c r="D117" s="91" t="s">
        <v>435</v>
      </c>
      <c r="E117" s="94"/>
      <c r="F117" s="94"/>
      <c r="G117" s="94"/>
      <c r="H117" s="89">
        <v>15000</v>
      </c>
      <c r="I117" s="94"/>
      <c r="J117" s="45">
        <f>SUM(J116:J116)</f>
        <v>60000</v>
      </c>
      <c r="K117" s="48">
        <f>SUM(A117:J117)</f>
        <v>225101</v>
      </c>
    </row>
    <row r="118" spans="1:11" s="50" customFormat="1" ht="15" hidden="1">
      <c r="A118" s="46"/>
      <c r="B118" s="249"/>
      <c r="C118" s="92">
        <v>150101</v>
      </c>
      <c r="D118" s="91" t="s">
        <v>409</v>
      </c>
      <c r="E118" s="94"/>
      <c r="F118" s="94"/>
      <c r="G118" s="94"/>
      <c r="H118" s="89">
        <v>100000</v>
      </c>
      <c r="I118" s="94"/>
      <c r="J118" s="45">
        <f>J114+J117</f>
        <v>60000</v>
      </c>
      <c r="K118" s="48">
        <f>SUM(A118:J118)</f>
        <v>310101</v>
      </c>
    </row>
    <row r="119" spans="2:9" ht="45" customHeight="1" hidden="1">
      <c r="B119" s="250"/>
      <c r="C119" s="92">
        <v>150101</v>
      </c>
      <c r="D119" s="62" t="s">
        <v>436</v>
      </c>
      <c r="E119" s="41"/>
      <c r="F119" s="41"/>
      <c r="G119" s="41"/>
      <c r="H119" s="42">
        <v>75120</v>
      </c>
      <c r="I119" s="63"/>
    </row>
    <row r="120" spans="2:9" ht="22.5" customHeight="1" hidden="1">
      <c r="B120" s="250"/>
      <c r="C120" s="92">
        <v>150101</v>
      </c>
      <c r="D120" s="62" t="s">
        <v>410</v>
      </c>
      <c r="E120" s="41"/>
      <c r="F120" s="41"/>
      <c r="G120" s="41"/>
      <c r="H120" s="42">
        <v>280450</v>
      </c>
      <c r="I120" s="63"/>
    </row>
    <row r="121" spans="2:9" s="83" customFormat="1" ht="31.5" customHeight="1" hidden="1">
      <c r="B121" s="251"/>
      <c r="C121" s="92">
        <v>150101</v>
      </c>
      <c r="D121" s="91"/>
      <c r="E121" s="49"/>
      <c r="F121" s="49"/>
      <c r="G121" s="49"/>
      <c r="H121" s="42"/>
      <c r="I121" s="41"/>
    </row>
    <row r="122" spans="1:11" ht="15" hidden="1">
      <c r="A122" s="74">
        <f>SUM(A14:A121)</f>
        <v>27524</v>
      </c>
      <c r="B122" s="251"/>
      <c r="C122" s="92">
        <v>150101</v>
      </c>
      <c r="D122" s="86"/>
      <c r="E122" s="86"/>
      <c r="F122" s="86"/>
      <c r="G122" s="86"/>
      <c r="H122" s="86"/>
      <c r="I122" s="41"/>
      <c r="J122" s="75">
        <f>SUM(J118)</f>
        <v>60000</v>
      </c>
      <c r="K122" s="75">
        <f>SUM(H122:J122)</f>
        <v>60000</v>
      </c>
    </row>
    <row r="123" spans="2:9" ht="15" hidden="1">
      <c r="B123" s="251"/>
      <c r="C123" s="92">
        <v>150101</v>
      </c>
      <c r="D123" s="21"/>
      <c r="E123" s="47"/>
      <c r="F123" s="41"/>
      <c r="G123" s="41"/>
      <c r="H123" s="42"/>
      <c r="I123" s="41"/>
    </row>
    <row r="124" spans="2:9" ht="15" hidden="1">
      <c r="B124" s="251"/>
      <c r="C124" s="92">
        <v>150101</v>
      </c>
      <c r="D124" s="21"/>
      <c r="E124" s="47"/>
      <c r="F124" s="48"/>
      <c r="G124" s="48"/>
      <c r="H124" s="49"/>
      <c r="I124" s="41"/>
    </row>
    <row r="125" spans="2:9" ht="15" hidden="1">
      <c r="B125" s="251"/>
      <c r="C125" s="92">
        <v>150101</v>
      </c>
      <c r="D125" s="21"/>
      <c r="E125" s="47"/>
      <c r="F125" s="48"/>
      <c r="G125" s="48"/>
      <c r="H125" s="42"/>
      <c r="I125" s="41"/>
    </row>
    <row r="126" spans="2:9" ht="15" hidden="1">
      <c r="B126" s="251"/>
      <c r="C126" s="92">
        <v>150101</v>
      </c>
      <c r="D126" s="21"/>
      <c r="E126" s="47"/>
      <c r="F126" s="48"/>
      <c r="G126" s="48"/>
      <c r="H126" s="42"/>
      <c r="I126" s="41"/>
    </row>
    <row r="127" spans="2:9" ht="15" hidden="1">
      <c r="B127" s="251"/>
      <c r="C127" s="92">
        <v>150101</v>
      </c>
      <c r="D127" s="21"/>
      <c r="E127" s="47"/>
      <c r="F127" s="48"/>
      <c r="G127" s="48"/>
      <c r="H127" s="42"/>
      <c r="I127" s="41"/>
    </row>
    <row r="128" spans="2:9" ht="15" hidden="1">
      <c r="B128" s="251"/>
      <c r="C128" s="92">
        <v>150101</v>
      </c>
      <c r="D128" s="21"/>
      <c r="E128" s="47"/>
      <c r="F128" s="48"/>
      <c r="G128" s="48"/>
      <c r="H128" s="42"/>
      <c r="I128" s="41"/>
    </row>
    <row r="129" spans="2:9" ht="15" hidden="1">
      <c r="B129" s="251"/>
      <c r="C129" s="92">
        <v>150101</v>
      </c>
      <c r="D129" s="21"/>
      <c r="E129" s="47"/>
      <c r="F129" s="48"/>
      <c r="G129" s="48"/>
      <c r="H129" s="42"/>
      <c r="I129" s="41"/>
    </row>
    <row r="130" spans="2:9" ht="15" hidden="1">
      <c r="B130" s="251"/>
      <c r="C130" s="92">
        <v>150101</v>
      </c>
      <c r="D130" s="21" t="s">
        <v>437</v>
      </c>
      <c r="E130" s="47"/>
      <c r="F130" s="48"/>
      <c r="G130" s="48"/>
      <c r="H130" s="42">
        <v>22980</v>
      </c>
      <c r="I130" s="41"/>
    </row>
    <row r="131" spans="2:9" ht="15" hidden="1">
      <c r="B131" s="251"/>
      <c r="C131" s="92">
        <v>150101</v>
      </c>
      <c r="D131" s="21" t="s">
        <v>438</v>
      </c>
      <c r="E131" s="47">
        <v>406</v>
      </c>
      <c r="F131" s="48"/>
      <c r="G131" s="48"/>
      <c r="H131" s="42">
        <v>406</v>
      </c>
      <c r="I131" s="41"/>
    </row>
    <row r="132" spans="2:9" ht="15" hidden="1">
      <c r="B132" s="251"/>
      <c r="C132" s="92">
        <v>150101</v>
      </c>
      <c r="D132" s="21" t="s">
        <v>439</v>
      </c>
      <c r="E132" s="47"/>
      <c r="F132" s="48"/>
      <c r="G132" s="48"/>
      <c r="H132" s="42">
        <v>666</v>
      </c>
      <c r="I132" s="41"/>
    </row>
    <row r="133" spans="2:9" ht="15" hidden="1">
      <c r="B133" s="251"/>
      <c r="C133" s="92">
        <v>150101</v>
      </c>
      <c r="D133" s="21" t="s">
        <v>440</v>
      </c>
      <c r="E133" s="47">
        <v>917</v>
      </c>
      <c r="F133" s="48"/>
      <c r="G133" s="48"/>
      <c r="H133" s="42">
        <v>917</v>
      </c>
      <c r="I133" s="41"/>
    </row>
    <row r="134" spans="2:9" ht="15" hidden="1">
      <c r="B134" s="251"/>
      <c r="C134" s="92">
        <v>150101</v>
      </c>
      <c r="D134" s="21" t="s">
        <v>441</v>
      </c>
      <c r="E134" s="47">
        <v>2186</v>
      </c>
      <c r="F134" s="48"/>
      <c r="G134" s="48"/>
      <c r="H134" s="42">
        <v>2186</v>
      </c>
      <c r="I134" s="41"/>
    </row>
    <row r="135" spans="2:9" ht="15" hidden="1">
      <c r="B135" s="251"/>
      <c r="C135" s="92">
        <v>150101</v>
      </c>
      <c r="D135" s="21" t="s">
        <v>442</v>
      </c>
      <c r="E135" s="47">
        <v>12000</v>
      </c>
      <c r="F135" s="48"/>
      <c r="G135" s="48"/>
      <c r="H135" s="42">
        <v>12000</v>
      </c>
      <c r="I135" s="41"/>
    </row>
    <row r="136" spans="2:9" ht="15" hidden="1">
      <c r="B136" s="251"/>
      <c r="C136" s="92">
        <v>150101</v>
      </c>
      <c r="D136" s="21" t="s">
        <v>443</v>
      </c>
      <c r="E136" s="47">
        <v>19200</v>
      </c>
      <c r="F136" s="48"/>
      <c r="G136" s="48"/>
      <c r="H136" s="42">
        <f>15600+3600</f>
        <v>19200</v>
      </c>
      <c r="I136" s="41"/>
    </row>
    <row r="137" spans="2:9" ht="15" hidden="1">
      <c r="B137" s="251"/>
      <c r="C137" s="92">
        <v>150101</v>
      </c>
      <c r="D137" s="21" t="s">
        <v>444</v>
      </c>
      <c r="E137" s="47"/>
      <c r="F137" s="48"/>
      <c r="G137" s="48"/>
      <c r="H137" s="42">
        <v>8560</v>
      </c>
      <c r="I137" s="41"/>
    </row>
    <row r="138" spans="2:9" ht="15" hidden="1">
      <c r="B138" s="251"/>
      <c r="C138" s="92">
        <v>180409</v>
      </c>
      <c r="D138" s="21" t="s">
        <v>368</v>
      </c>
      <c r="E138" s="47"/>
      <c r="F138" s="48"/>
      <c r="G138" s="48"/>
      <c r="H138" s="42">
        <v>10000</v>
      </c>
      <c r="I138" s="41"/>
    </row>
    <row r="139" spans="2:9" ht="15" hidden="1">
      <c r="B139" s="251"/>
      <c r="C139" s="92">
        <v>150101</v>
      </c>
      <c r="D139" s="21" t="s">
        <v>445</v>
      </c>
      <c r="E139" s="47"/>
      <c r="F139" s="48"/>
      <c r="G139" s="48"/>
      <c r="H139" s="42">
        <v>2708</v>
      </c>
      <c r="I139" s="41"/>
    </row>
    <row r="140" spans="2:9" ht="15" hidden="1">
      <c r="B140" s="251"/>
      <c r="C140" s="92">
        <v>150101</v>
      </c>
      <c r="D140" s="21" t="s">
        <v>446</v>
      </c>
      <c r="E140" s="47"/>
      <c r="F140" s="48"/>
      <c r="G140" s="48"/>
      <c r="H140" s="42">
        <v>1671</v>
      </c>
      <c r="I140" s="41"/>
    </row>
    <row r="141" spans="2:9" ht="15" hidden="1">
      <c r="B141" s="251"/>
      <c r="C141" s="92">
        <v>150101</v>
      </c>
      <c r="D141" s="21" t="s">
        <v>447</v>
      </c>
      <c r="E141" s="47"/>
      <c r="F141" s="48"/>
      <c r="G141" s="48"/>
      <c r="H141" s="42">
        <v>3366</v>
      </c>
      <c r="I141" s="41"/>
    </row>
    <row r="142" spans="2:9" ht="15" hidden="1">
      <c r="B142" s="251"/>
      <c r="C142" s="92">
        <v>150101</v>
      </c>
      <c r="D142" s="21" t="s">
        <v>448</v>
      </c>
      <c r="E142" s="47"/>
      <c r="F142" s="48"/>
      <c r="G142" s="48"/>
      <c r="H142" s="42">
        <v>4500</v>
      </c>
      <c r="I142" s="41"/>
    </row>
    <row r="143" spans="2:9" ht="15" hidden="1">
      <c r="B143" s="251"/>
      <c r="C143" s="92">
        <v>150101</v>
      </c>
      <c r="D143" s="21" t="s">
        <v>449</v>
      </c>
      <c r="E143" s="47"/>
      <c r="F143" s="48"/>
      <c r="G143" s="48"/>
      <c r="H143" s="42">
        <v>8411</v>
      </c>
      <c r="I143" s="41"/>
    </row>
    <row r="144" spans="2:9" ht="15" hidden="1">
      <c r="B144" s="251"/>
      <c r="C144" s="92">
        <v>150101</v>
      </c>
      <c r="D144" s="21" t="s">
        <v>450</v>
      </c>
      <c r="E144" s="47">
        <v>1200</v>
      </c>
      <c r="F144" s="48"/>
      <c r="G144" s="48"/>
      <c r="H144" s="42">
        <v>1200</v>
      </c>
      <c r="I144" s="41"/>
    </row>
    <row r="145" spans="2:9" ht="15" hidden="1">
      <c r="B145" s="251"/>
      <c r="C145" s="92">
        <v>150101</v>
      </c>
      <c r="D145" s="21" t="s">
        <v>451</v>
      </c>
      <c r="E145" s="47">
        <v>7200</v>
      </c>
      <c r="F145" s="48"/>
      <c r="G145" s="48"/>
      <c r="H145" s="42">
        <v>7200</v>
      </c>
      <c r="I145" s="41"/>
    </row>
    <row r="146" spans="2:9" ht="15" hidden="1">
      <c r="B146" s="251"/>
      <c r="C146" s="92">
        <v>150101</v>
      </c>
      <c r="D146" s="21" t="s">
        <v>452</v>
      </c>
      <c r="E146" s="47">
        <v>1200</v>
      </c>
      <c r="F146" s="48"/>
      <c r="G146" s="48"/>
      <c r="H146" s="42">
        <v>1200</v>
      </c>
      <c r="I146" s="41"/>
    </row>
    <row r="147" spans="2:9" ht="15" hidden="1">
      <c r="B147" s="251"/>
      <c r="C147" s="92">
        <v>150101</v>
      </c>
      <c r="D147" s="21" t="s">
        <v>453</v>
      </c>
      <c r="E147" s="47">
        <v>34205</v>
      </c>
      <c r="F147" s="48"/>
      <c r="G147" s="48"/>
      <c r="H147" s="42">
        <v>34205</v>
      </c>
      <c r="I147" s="41"/>
    </row>
    <row r="148" spans="2:9" ht="15" hidden="1">
      <c r="B148" s="251"/>
      <c r="C148" s="92">
        <v>150101</v>
      </c>
      <c r="D148" s="21" t="s">
        <v>454</v>
      </c>
      <c r="E148" s="47">
        <v>7676</v>
      </c>
      <c r="F148" s="48"/>
      <c r="G148" s="48"/>
      <c r="H148" s="42">
        <v>7676</v>
      </c>
      <c r="I148" s="41"/>
    </row>
    <row r="149" spans="2:9" ht="15" hidden="1">
      <c r="B149" s="251"/>
      <c r="C149" s="92">
        <v>150101</v>
      </c>
      <c r="D149" s="21" t="s">
        <v>455</v>
      </c>
      <c r="E149" s="47">
        <v>18522</v>
      </c>
      <c r="F149" s="48"/>
      <c r="G149" s="48"/>
      <c r="H149" s="42">
        <v>18522</v>
      </c>
      <c r="I149" s="41"/>
    </row>
    <row r="150" spans="2:9" ht="15" hidden="1">
      <c r="B150" s="251"/>
      <c r="C150" s="92">
        <v>150101</v>
      </c>
      <c r="D150" s="21" t="s">
        <v>456</v>
      </c>
      <c r="E150" s="47"/>
      <c r="F150" s="48"/>
      <c r="G150" s="48"/>
      <c r="H150" s="42">
        <v>37000</v>
      </c>
      <c r="I150" s="41"/>
    </row>
    <row r="151" spans="2:9" ht="15" hidden="1">
      <c r="B151" s="251"/>
      <c r="C151" s="92">
        <v>150101</v>
      </c>
      <c r="D151" s="21" t="s">
        <v>457</v>
      </c>
      <c r="E151" s="47"/>
      <c r="F151" s="48"/>
      <c r="G151" s="48"/>
      <c r="H151" s="42">
        <v>5000</v>
      </c>
      <c r="I151" s="41"/>
    </row>
    <row r="152" spans="2:9" ht="15" hidden="1">
      <c r="B152" s="251"/>
      <c r="C152" s="92">
        <v>150101</v>
      </c>
      <c r="D152" s="21" t="s">
        <v>464</v>
      </c>
      <c r="E152" s="47"/>
      <c r="F152" s="48"/>
      <c r="G152" s="48"/>
      <c r="H152" s="42">
        <v>20000</v>
      </c>
      <c r="I152" s="41"/>
    </row>
    <row r="153" spans="2:9" ht="15" hidden="1">
      <c r="B153" s="251"/>
      <c r="C153" s="92">
        <v>150101</v>
      </c>
      <c r="D153" s="21" t="s">
        <v>465</v>
      </c>
      <c r="E153" s="47"/>
      <c r="F153" s="48"/>
      <c r="G153" s="48"/>
      <c r="H153" s="42">
        <v>10000</v>
      </c>
      <c r="I153" s="41"/>
    </row>
    <row r="154" spans="2:9" ht="15" hidden="1">
      <c r="B154" s="251"/>
      <c r="C154" s="92">
        <v>150101</v>
      </c>
      <c r="D154" s="21" t="s">
        <v>466</v>
      </c>
      <c r="E154" s="47"/>
      <c r="F154" s="48"/>
      <c r="G154" s="48"/>
      <c r="H154" s="42">
        <v>8936</v>
      </c>
      <c r="I154" s="41"/>
    </row>
    <row r="155" spans="2:9" ht="15" hidden="1">
      <c r="B155" s="251"/>
      <c r="C155" s="92">
        <v>150101</v>
      </c>
      <c r="D155" s="21" t="s">
        <v>467</v>
      </c>
      <c r="E155" s="47"/>
      <c r="F155" s="48"/>
      <c r="G155" s="48"/>
      <c r="H155" s="42">
        <v>5048</v>
      </c>
      <c r="I155" s="41"/>
    </row>
    <row r="156" spans="2:9" ht="15" hidden="1">
      <c r="B156" s="251"/>
      <c r="C156" s="92">
        <v>150101</v>
      </c>
      <c r="D156" s="21" t="s">
        <v>468</v>
      </c>
      <c r="E156" s="47"/>
      <c r="F156" s="48"/>
      <c r="G156" s="48"/>
      <c r="H156" s="42">
        <v>3393</v>
      </c>
      <c r="I156" s="41"/>
    </row>
    <row r="157" spans="2:9" ht="15" hidden="1">
      <c r="B157" s="251"/>
      <c r="C157" s="92">
        <v>150101</v>
      </c>
      <c r="D157" s="21" t="s">
        <v>469</v>
      </c>
      <c r="E157" s="47"/>
      <c r="F157" s="48"/>
      <c r="G157" s="48"/>
      <c r="H157" s="42">
        <v>16000</v>
      </c>
      <c r="I157" s="41"/>
    </row>
    <row r="158" spans="2:9" ht="15" hidden="1">
      <c r="B158" s="251"/>
      <c r="C158" s="92">
        <v>180409</v>
      </c>
      <c r="D158" s="21" t="s">
        <v>370</v>
      </c>
      <c r="E158" s="47"/>
      <c r="F158" s="48"/>
      <c r="G158" s="48"/>
      <c r="H158" s="42">
        <v>250000</v>
      </c>
      <c r="I158" s="41"/>
    </row>
    <row r="159" spans="2:9" ht="15" hidden="1">
      <c r="B159" s="251"/>
      <c r="C159" s="92"/>
      <c r="D159" s="21"/>
      <c r="E159" s="47"/>
      <c r="F159" s="48"/>
      <c r="G159" s="48"/>
      <c r="H159" s="42"/>
      <c r="I159" s="41"/>
    </row>
    <row r="160" spans="2:9" ht="15" hidden="1">
      <c r="B160" s="251"/>
      <c r="C160" s="44"/>
      <c r="D160" s="21" t="s">
        <v>266</v>
      </c>
      <c r="E160" s="49">
        <f>SUM(E79:E158)</f>
        <v>104712</v>
      </c>
      <c r="F160" s="49" t="s">
        <v>354</v>
      </c>
      <c r="G160" s="49">
        <f>G121+G124</f>
        <v>0</v>
      </c>
      <c r="H160" s="49">
        <f>SUM(H79:H158)</f>
        <v>4272809.779999999</v>
      </c>
      <c r="I160" s="41"/>
    </row>
    <row r="161" spans="5:9" ht="15" hidden="1">
      <c r="E161" s="51"/>
      <c r="F161" s="52"/>
      <c r="G161" s="52"/>
      <c r="H161" s="53"/>
      <c r="I161" s="41"/>
    </row>
    <row r="162" spans="2:9" ht="15" hidden="1">
      <c r="B162" s="252"/>
      <c r="I162" s="41"/>
    </row>
    <row r="163" spans="2:9" ht="64.5" customHeight="1">
      <c r="B163" s="252"/>
      <c r="C163" s="60" t="s">
        <v>355</v>
      </c>
      <c r="E163" s="40" t="s">
        <v>334</v>
      </c>
      <c r="I163" s="41"/>
    </row>
  </sheetData>
  <mergeCells count="13">
    <mergeCell ref="E2:H2"/>
    <mergeCell ref="E3:F3"/>
    <mergeCell ref="A4:I4"/>
    <mergeCell ref="A5:I5"/>
    <mergeCell ref="A6:I6"/>
    <mergeCell ref="D8:D9"/>
    <mergeCell ref="E8:E9"/>
    <mergeCell ref="F8:F9"/>
    <mergeCell ref="B72:I72"/>
    <mergeCell ref="G8:G9"/>
    <mergeCell ref="H8:H9"/>
    <mergeCell ref="B74:I74"/>
    <mergeCell ref="B73:I73"/>
  </mergeCells>
  <printOptions/>
  <pageMargins left="0.2755905511811024" right="0.2755905511811024" top="0.1968503937007874" bottom="0.1968503937007874" header="0.11811023622047245" footer="0.15748031496062992"/>
  <pageSetup horizontalDpi="300" verticalDpi="300" orientation="landscape" paperSize="9" scale="65" r:id="rId1"/>
  <rowBreaks count="1" manualBreakCount="1">
    <brk id="41" min="1" max="8" man="1"/>
  </rowBreaks>
</worksheet>
</file>

<file path=xl/worksheets/sheet9.xml><?xml version="1.0" encoding="utf-8"?>
<worksheet xmlns="http://schemas.openxmlformats.org/spreadsheetml/2006/main" xmlns:r="http://schemas.openxmlformats.org/officeDocument/2006/relationships">
  <dimension ref="A1:K179"/>
  <sheetViews>
    <sheetView view="pageBreakPreview" zoomScale="85" zoomScaleNormal="75" zoomScaleSheetLayoutView="85" workbookViewId="0" topLeftCell="C30">
      <selection activeCell="D71" sqref="D71"/>
    </sheetView>
  </sheetViews>
  <sheetFormatPr defaultColWidth="9.00390625" defaultRowHeight="12.75"/>
  <cols>
    <col min="1" max="1" width="10.125" style="23" hidden="1" customWidth="1"/>
    <col min="2" max="2" width="17.125" style="60" customWidth="1"/>
    <col min="3" max="3" width="35.375" style="60" customWidth="1"/>
    <col min="4" max="4" width="116.875" style="19" customWidth="1"/>
    <col min="5" max="5" width="12.875" style="40" customWidth="1"/>
    <col min="6" max="6" width="14.25390625" style="23" customWidth="1"/>
    <col min="7" max="7" width="13.75390625" style="23" customWidth="1"/>
    <col min="8" max="8" width="12.75390625" style="70" customWidth="1"/>
    <col min="9" max="11" width="0" style="23" hidden="1" customWidth="1"/>
    <col min="12" max="16384" width="9.125" style="23" customWidth="1"/>
  </cols>
  <sheetData>
    <row r="1" spans="5:9" ht="15">
      <c r="E1" s="23"/>
      <c r="F1" s="23" t="s">
        <v>389</v>
      </c>
      <c r="I1" s="70"/>
    </row>
    <row r="2" spans="5:10" ht="15">
      <c r="E2" s="290" t="s">
        <v>34</v>
      </c>
      <c r="F2" s="290"/>
      <c r="G2" s="290"/>
      <c r="H2" s="290"/>
      <c r="I2" s="26"/>
      <c r="J2" s="10"/>
    </row>
    <row r="3" spans="5:10" ht="15">
      <c r="E3" s="290" t="s">
        <v>391</v>
      </c>
      <c r="F3" s="290"/>
      <c r="G3" s="23" t="s">
        <v>35</v>
      </c>
      <c r="I3" s="26"/>
      <c r="J3" s="10"/>
    </row>
    <row r="4" spans="1:9" ht="15">
      <c r="A4" s="291" t="s">
        <v>306</v>
      </c>
      <c r="B4" s="291"/>
      <c r="C4" s="291"/>
      <c r="D4" s="291"/>
      <c r="E4" s="291"/>
      <c r="F4" s="291"/>
      <c r="G4" s="291"/>
      <c r="H4" s="291"/>
      <c r="I4" s="291"/>
    </row>
    <row r="5" spans="1:9" ht="15">
      <c r="A5" s="291" t="s">
        <v>50</v>
      </c>
      <c r="B5" s="291"/>
      <c r="C5" s="291"/>
      <c r="D5" s="291"/>
      <c r="E5" s="291"/>
      <c r="F5" s="291"/>
      <c r="G5" s="291"/>
      <c r="H5" s="291"/>
      <c r="I5" s="291"/>
    </row>
    <row r="6" spans="1:9" ht="15">
      <c r="A6" s="291" t="s">
        <v>307</v>
      </c>
      <c r="B6" s="291"/>
      <c r="C6" s="291"/>
      <c r="D6" s="291"/>
      <c r="E6" s="291"/>
      <c r="F6" s="291"/>
      <c r="G6" s="291"/>
      <c r="H6" s="291"/>
      <c r="I6" s="291"/>
    </row>
    <row r="7" ht="15" hidden="1"/>
    <row r="8" spans="1:11" ht="75" customHeight="1">
      <c r="A8" s="39" t="s">
        <v>308</v>
      </c>
      <c r="B8" s="39" t="s">
        <v>470</v>
      </c>
      <c r="C8" s="39" t="s">
        <v>364</v>
      </c>
      <c r="D8" s="292" t="s">
        <v>365</v>
      </c>
      <c r="E8" s="294" t="s">
        <v>324</v>
      </c>
      <c r="F8" s="292" t="s">
        <v>345</v>
      </c>
      <c r="G8" s="292" t="s">
        <v>325</v>
      </c>
      <c r="H8" s="299" t="s">
        <v>366</v>
      </c>
      <c r="I8" s="39" t="s">
        <v>341</v>
      </c>
      <c r="J8" s="43" t="s">
        <v>342</v>
      </c>
      <c r="K8" s="39" t="s">
        <v>309</v>
      </c>
    </row>
    <row r="9" spans="1:11" ht="76.5" customHeight="1">
      <c r="A9" s="39"/>
      <c r="B9" s="39" t="s">
        <v>471</v>
      </c>
      <c r="C9" s="112" t="s">
        <v>359</v>
      </c>
      <c r="D9" s="293"/>
      <c r="E9" s="295"/>
      <c r="F9" s="293"/>
      <c r="G9" s="293"/>
      <c r="H9" s="267"/>
      <c r="I9" s="39"/>
      <c r="J9" s="43"/>
      <c r="K9" s="39"/>
    </row>
    <row r="10" spans="1:11" ht="15.75" customHeight="1">
      <c r="A10" s="39"/>
      <c r="B10" s="240" t="s">
        <v>472</v>
      </c>
      <c r="C10" s="241" t="s">
        <v>249</v>
      </c>
      <c r="D10" s="242"/>
      <c r="E10" s="243">
        <f>SUM(E12:E65,)</f>
        <v>3545405.9300000006</v>
      </c>
      <c r="F10" s="243">
        <f>SUM(F11:F130,)</f>
        <v>0</v>
      </c>
      <c r="G10" s="243">
        <f>SUM(G11:G130,)</f>
        <v>0</v>
      </c>
      <c r="H10" s="243">
        <f>SUM(H12:H65)</f>
        <v>3545405.9300000006</v>
      </c>
      <c r="I10" s="39"/>
      <c r="J10" s="43"/>
      <c r="K10" s="39"/>
    </row>
    <row r="11" spans="1:11" ht="39.75" customHeight="1" hidden="1">
      <c r="A11" s="39"/>
      <c r="B11" s="39"/>
      <c r="C11" s="39"/>
      <c r="D11" s="39"/>
      <c r="E11" s="41"/>
      <c r="F11" s="39"/>
      <c r="G11" s="39"/>
      <c r="H11" s="42"/>
      <c r="I11" s="39"/>
      <c r="J11" s="43"/>
      <c r="K11" s="39"/>
    </row>
    <row r="12" spans="1:11" s="82" customFormat="1" ht="30">
      <c r="A12" s="78"/>
      <c r="B12" s="92">
        <v>150101</v>
      </c>
      <c r="C12" s="87" t="s">
        <v>278</v>
      </c>
      <c r="D12" s="233" t="s">
        <v>13</v>
      </c>
      <c r="E12" s="236">
        <v>18444.72</v>
      </c>
      <c r="F12" s="42"/>
      <c r="G12" s="42"/>
      <c r="H12" s="244">
        <v>18444.72</v>
      </c>
      <c r="I12" s="242"/>
      <c r="J12" s="81"/>
      <c r="K12" s="78"/>
    </row>
    <row r="13" spans="1:11" s="82" customFormat="1" ht="30">
      <c r="A13" s="78"/>
      <c r="B13" s="92">
        <v>150101</v>
      </c>
      <c r="C13" s="87" t="s">
        <v>278</v>
      </c>
      <c r="D13" s="233" t="s">
        <v>14</v>
      </c>
      <c r="E13" s="236">
        <v>1681</v>
      </c>
      <c r="F13" s="42"/>
      <c r="G13" s="42"/>
      <c r="H13" s="244">
        <v>1681</v>
      </c>
      <c r="I13" s="242"/>
      <c r="J13" s="81"/>
      <c r="K13" s="78"/>
    </row>
    <row r="14" spans="1:11" s="82" customFormat="1" ht="30">
      <c r="A14" s="78"/>
      <c r="B14" s="92">
        <v>150101</v>
      </c>
      <c r="C14" s="87" t="s">
        <v>278</v>
      </c>
      <c r="D14" s="233" t="s">
        <v>15</v>
      </c>
      <c r="E14" s="236">
        <v>56995</v>
      </c>
      <c r="F14" s="42"/>
      <c r="G14" s="42"/>
      <c r="H14" s="244">
        <v>56995</v>
      </c>
      <c r="I14" s="242"/>
      <c r="J14" s="81"/>
      <c r="K14" s="78"/>
    </row>
    <row r="15" spans="1:11" s="82" customFormat="1" ht="15.75">
      <c r="A15" s="78"/>
      <c r="B15" s="92">
        <v>150101</v>
      </c>
      <c r="C15" s="87" t="s">
        <v>278</v>
      </c>
      <c r="D15" s="233" t="s">
        <v>16</v>
      </c>
      <c r="E15" s="236">
        <v>33516</v>
      </c>
      <c r="F15" s="42"/>
      <c r="G15" s="42"/>
      <c r="H15" s="244">
        <v>33516</v>
      </c>
      <c r="I15" s="242"/>
      <c r="J15" s="81"/>
      <c r="K15" s="78"/>
    </row>
    <row r="16" spans="1:11" s="82" customFormat="1" ht="18" customHeight="1">
      <c r="A16" s="78"/>
      <c r="B16" s="92">
        <v>150101</v>
      </c>
      <c r="C16" s="87" t="s">
        <v>278</v>
      </c>
      <c r="D16" s="233" t="s">
        <v>17</v>
      </c>
      <c r="E16" s="236">
        <v>67535.16</v>
      </c>
      <c r="F16" s="42"/>
      <c r="G16" s="42"/>
      <c r="H16" s="244">
        <v>67535.16</v>
      </c>
      <c r="I16" s="242"/>
      <c r="J16" s="81"/>
      <c r="K16" s="78"/>
    </row>
    <row r="17" spans="1:11" s="82" customFormat="1" ht="30">
      <c r="A17" s="78"/>
      <c r="B17" s="92">
        <v>150101</v>
      </c>
      <c r="C17" s="87" t="s">
        <v>278</v>
      </c>
      <c r="D17" s="233" t="s">
        <v>120</v>
      </c>
      <c r="E17" s="236">
        <v>27865.02</v>
      </c>
      <c r="F17" s="42"/>
      <c r="G17" s="42"/>
      <c r="H17" s="244">
        <v>27865.02</v>
      </c>
      <c r="I17" s="242"/>
      <c r="J17" s="81"/>
      <c r="K17" s="78"/>
    </row>
    <row r="18" spans="1:11" s="82" customFormat="1" ht="16.5" customHeight="1">
      <c r="A18" s="78"/>
      <c r="B18" s="92">
        <v>150101</v>
      </c>
      <c r="C18" s="87" t="s">
        <v>278</v>
      </c>
      <c r="D18" s="233" t="s">
        <v>18</v>
      </c>
      <c r="E18" s="236">
        <v>39637.2</v>
      </c>
      <c r="F18" s="42"/>
      <c r="G18" s="42"/>
      <c r="H18" s="244">
        <v>39637.2</v>
      </c>
      <c r="I18" s="242"/>
      <c r="J18" s="81"/>
      <c r="K18" s="78"/>
    </row>
    <row r="19" spans="1:11" s="82" customFormat="1" ht="15.75" customHeight="1">
      <c r="A19" s="78"/>
      <c r="B19" s="92">
        <v>150101</v>
      </c>
      <c r="C19" s="87" t="s">
        <v>278</v>
      </c>
      <c r="D19" s="233" t="s">
        <v>122</v>
      </c>
      <c r="E19" s="236">
        <v>93501.6</v>
      </c>
      <c r="F19" s="42"/>
      <c r="G19" s="42"/>
      <c r="H19" s="244">
        <v>93501.6</v>
      </c>
      <c r="I19" s="242"/>
      <c r="J19" s="81"/>
      <c r="K19" s="78"/>
    </row>
    <row r="20" spans="1:11" s="232" customFormat="1" ht="33" customHeight="1">
      <c r="A20" s="231"/>
      <c r="B20" s="92">
        <v>150101</v>
      </c>
      <c r="C20" s="87" t="s">
        <v>278</v>
      </c>
      <c r="D20" s="233" t="s">
        <v>123</v>
      </c>
      <c r="E20" s="235">
        <v>5000</v>
      </c>
      <c r="F20" s="42"/>
      <c r="G20" s="43"/>
      <c r="H20" s="245">
        <v>5000</v>
      </c>
      <c r="I20" s="246"/>
      <c r="J20" s="81"/>
      <c r="K20" s="231"/>
    </row>
    <row r="21" spans="1:11" s="168" customFormat="1" ht="15.75" customHeight="1">
      <c r="A21" s="165" t="s">
        <v>315</v>
      </c>
      <c r="B21" s="92">
        <v>150101</v>
      </c>
      <c r="C21" s="87" t="s">
        <v>278</v>
      </c>
      <c r="D21" s="233" t="s">
        <v>30</v>
      </c>
      <c r="E21" s="234">
        <v>184357.98</v>
      </c>
      <c r="F21" s="42"/>
      <c r="G21" s="89"/>
      <c r="H21" s="234">
        <v>184357.98</v>
      </c>
      <c r="I21" s="167"/>
      <c r="J21" s="166"/>
      <c r="K21" s="167">
        <f>SUM(A21:J21)</f>
        <v>518816.95999999996</v>
      </c>
    </row>
    <row r="22" spans="1:11" s="168" customFormat="1" ht="15" hidden="1">
      <c r="A22" s="165" t="s">
        <v>315</v>
      </c>
      <c r="B22" s="230">
        <v>150101</v>
      </c>
      <c r="C22" s="237" t="s">
        <v>278</v>
      </c>
      <c r="D22" s="62" t="s">
        <v>396</v>
      </c>
      <c r="E22" s="235">
        <v>0</v>
      </c>
      <c r="F22" s="42"/>
      <c r="G22" s="43"/>
      <c r="H22" s="235">
        <v>0</v>
      </c>
      <c r="I22" s="167"/>
      <c r="J22" s="166"/>
      <c r="K22" s="167">
        <f>SUM(A22:J22)</f>
        <v>150101</v>
      </c>
    </row>
    <row r="23" spans="1:11" s="168" customFormat="1" ht="18.75" customHeight="1">
      <c r="A23" s="165"/>
      <c r="B23" s="230">
        <v>150101</v>
      </c>
      <c r="C23" s="237" t="s">
        <v>278</v>
      </c>
      <c r="D23" s="62" t="s">
        <v>195</v>
      </c>
      <c r="E23" s="235">
        <v>500000</v>
      </c>
      <c r="F23" s="42"/>
      <c r="G23" s="43"/>
      <c r="H23" s="235">
        <v>500000</v>
      </c>
      <c r="I23" s="167"/>
      <c r="J23" s="166"/>
      <c r="K23" s="167"/>
    </row>
    <row r="24" spans="1:11" s="168" customFormat="1" ht="15">
      <c r="A24" s="165" t="s">
        <v>315</v>
      </c>
      <c r="B24" s="230">
        <v>150101</v>
      </c>
      <c r="C24" s="237" t="s">
        <v>278</v>
      </c>
      <c r="D24" s="62" t="s">
        <v>115</v>
      </c>
      <c r="E24" s="235">
        <v>4394.92</v>
      </c>
      <c r="F24" s="42"/>
      <c r="G24" s="63"/>
      <c r="H24" s="235">
        <v>4394.92</v>
      </c>
      <c r="I24" s="167"/>
      <c r="J24" s="166"/>
      <c r="K24" s="167">
        <f>SUM(A24:J24)</f>
        <v>158890.84000000003</v>
      </c>
    </row>
    <row r="25" spans="1:11" s="168" customFormat="1" ht="30">
      <c r="A25" s="165"/>
      <c r="B25" s="230">
        <v>150101</v>
      </c>
      <c r="C25" s="237" t="s">
        <v>278</v>
      </c>
      <c r="D25" s="62" t="s">
        <v>458</v>
      </c>
      <c r="E25" s="235">
        <v>2556</v>
      </c>
      <c r="F25" s="42"/>
      <c r="G25" s="63"/>
      <c r="H25" s="235">
        <v>2556</v>
      </c>
      <c r="I25" s="167"/>
      <c r="J25" s="166"/>
      <c r="K25" s="167"/>
    </row>
    <row r="26" spans="1:11" s="168" customFormat="1" ht="30">
      <c r="A26" s="165"/>
      <c r="B26" s="230">
        <v>150101</v>
      </c>
      <c r="C26" s="237" t="s">
        <v>278</v>
      </c>
      <c r="D26" s="62" t="s">
        <v>137</v>
      </c>
      <c r="E26" s="235">
        <v>1320</v>
      </c>
      <c r="F26" s="42"/>
      <c r="G26" s="63"/>
      <c r="H26" s="235">
        <v>1320</v>
      </c>
      <c r="I26" s="167"/>
      <c r="J26" s="166"/>
      <c r="K26" s="167"/>
    </row>
    <row r="27" spans="1:11" s="168" customFormat="1" ht="15" customHeight="1">
      <c r="A27" s="165" t="s">
        <v>315</v>
      </c>
      <c r="B27" s="230">
        <v>150101</v>
      </c>
      <c r="C27" s="237" t="s">
        <v>278</v>
      </c>
      <c r="D27" s="62" t="s">
        <v>113</v>
      </c>
      <c r="E27" s="235">
        <v>50000</v>
      </c>
      <c r="F27" s="42"/>
      <c r="G27" s="63"/>
      <c r="H27" s="235">
        <v>50000</v>
      </c>
      <c r="I27" s="167"/>
      <c r="J27" s="166"/>
      <c r="K27" s="167">
        <f>SUM(A27:J27)</f>
        <v>250101</v>
      </c>
    </row>
    <row r="28" spans="1:11" s="168" customFormat="1" ht="15" customHeight="1">
      <c r="A28" s="165"/>
      <c r="B28" s="230">
        <v>150101</v>
      </c>
      <c r="C28" s="237" t="s">
        <v>278</v>
      </c>
      <c r="D28" s="62" t="s">
        <v>33</v>
      </c>
      <c r="E28" s="235">
        <v>6000</v>
      </c>
      <c r="F28" s="42"/>
      <c r="G28" s="63"/>
      <c r="H28" s="235">
        <v>6000</v>
      </c>
      <c r="I28" s="92">
        <v>150103</v>
      </c>
      <c r="J28" s="87" t="s">
        <v>278</v>
      </c>
      <c r="K28" s="256" t="s">
        <v>33</v>
      </c>
    </row>
    <row r="29" spans="1:11" s="168" customFormat="1" ht="15" customHeight="1">
      <c r="A29" s="165"/>
      <c r="B29" s="230">
        <v>150101</v>
      </c>
      <c r="C29" s="237" t="s">
        <v>278</v>
      </c>
      <c r="D29" s="62" t="s">
        <v>38</v>
      </c>
      <c r="E29" s="235">
        <v>6000</v>
      </c>
      <c r="F29" s="42"/>
      <c r="G29" s="63"/>
      <c r="H29" s="235">
        <v>6000</v>
      </c>
      <c r="I29" s="167"/>
      <c r="J29" s="166"/>
      <c r="K29" s="167"/>
    </row>
    <row r="30" spans="1:11" s="168" customFormat="1" ht="14.25" customHeight="1">
      <c r="A30" s="165" t="s">
        <v>315</v>
      </c>
      <c r="B30" s="230">
        <v>150101</v>
      </c>
      <c r="C30" s="237" t="s">
        <v>278</v>
      </c>
      <c r="D30" s="62" t="s">
        <v>114</v>
      </c>
      <c r="E30" s="235">
        <v>52000</v>
      </c>
      <c r="F30" s="42"/>
      <c r="G30" s="63"/>
      <c r="H30" s="235">
        <v>52000</v>
      </c>
      <c r="I30" s="167"/>
      <c r="J30" s="166"/>
      <c r="K30" s="167">
        <f>SUM(A30:J30)</f>
        <v>254101</v>
      </c>
    </row>
    <row r="31" spans="1:11" s="168" customFormat="1" ht="16.5" customHeight="1">
      <c r="A31" s="165" t="s">
        <v>315</v>
      </c>
      <c r="B31" s="230">
        <v>150101</v>
      </c>
      <c r="C31" s="237" t="s">
        <v>278</v>
      </c>
      <c r="D31" s="260" t="s">
        <v>112</v>
      </c>
      <c r="E31" s="235">
        <v>97000</v>
      </c>
      <c r="F31" s="42"/>
      <c r="G31" s="63"/>
      <c r="H31" s="235">
        <v>97000</v>
      </c>
      <c r="I31" s="167"/>
      <c r="J31" s="166"/>
      <c r="K31" s="167">
        <f>SUM(A31:J31)</f>
        <v>344101</v>
      </c>
    </row>
    <row r="32" spans="1:11" s="168" customFormat="1" ht="15">
      <c r="A32" s="165" t="s">
        <v>315</v>
      </c>
      <c r="B32" s="230">
        <v>150101</v>
      </c>
      <c r="C32" s="237" t="s">
        <v>278</v>
      </c>
      <c r="D32" s="62" t="s">
        <v>51</v>
      </c>
      <c r="E32" s="235">
        <v>200000</v>
      </c>
      <c r="F32" s="42"/>
      <c r="G32" s="63"/>
      <c r="H32" s="235">
        <v>200000</v>
      </c>
      <c r="I32" s="167"/>
      <c r="J32" s="166"/>
      <c r="K32" s="167">
        <f>SUM(A32:J32)</f>
        <v>550101</v>
      </c>
    </row>
    <row r="33" spans="1:11" s="168" customFormat="1" ht="15.75" customHeight="1">
      <c r="A33" s="165" t="s">
        <v>315</v>
      </c>
      <c r="B33" s="230">
        <v>150101</v>
      </c>
      <c r="C33" s="237" t="s">
        <v>278</v>
      </c>
      <c r="D33" s="62" t="s">
        <v>73</v>
      </c>
      <c r="E33" s="235">
        <v>250000</v>
      </c>
      <c r="F33" s="42"/>
      <c r="G33" s="63"/>
      <c r="H33" s="235">
        <v>250000</v>
      </c>
      <c r="I33" s="167"/>
      <c r="J33" s="166"/>
      <c r="K33" s="167">
        <f>SUM(A33:J33)</f>
        <v>650101</v>
      </c>
    </row>
    <row r="34" spans="1:11" s="168" customFormat="1" ht="15.75" customHeight="1">
      <c r="A34" s="165"/>
      <c r="B34" s="230">
        <v>150101</v>
      </c>
      <c r="C34" s="237" t="s">
        <v>278</v>
      </c>
      <c r="D34" s="62" t="s">
        <v>103</v>
      </c>
      <c r="E34" s="235">
        <v>100000.3</v>
      </c>
      <c r="F34" s="42"/>
      <c r="G34" s="63"/>
      <c r="H34" s="235">
        <v>100000.3</v>
      </c>
      <c r="I34" s="167"/>
      <c r="J34" s="166"/>
      <c r="K34" s="167"/>
    </row>
    <row r="35" spans="1:11" s="95" customFormat="1" ht="15">
      <c r="A35" s="93"/>
      <c r="B35" s="230">
        <v>150101</v>
      </c>
      <c r="C35" s="237" t="s">
        <v>278</v>
      </c>
      <c r="D35" s="62" t="s">
        <v>191</v>
      </c>
      <c r="E35" s="235">
        <v>20850.2</v>
      </c>
      <c r="F35" s="42"/>
      <c r="G35" s="63"/>
      <c r="H35" s="235">
        <v>20850.2</v>
      </c>
      <c r="I35" s="94"/>
      <c r="J35" s="89"/>
      <c r="K35" s="94"/>
    </row>
    <row r="36" spans="1:11" s="95" customFormat="1" ht="15">
      <c r="A36" s="93"/>
      <c r="B36" s="230">
        <v>150101</v>
      </c>
      <c r="C36" s="237" t="s">
        <v>278</v>
      </c>
      <c r="D36" s="62" t="s">
        <v>192</v>
      </c>
      <c r="E36" s="235">
        <v>4009.5</v>
      </c>
      <c r="F36" s="42"/>
      <c r="G36" s="63"/>
      <c r="H36" s="235">
        <v>4009.5</v>
      </c>
      <c r="I36" s="94"/>
      <c r="J36" s="89"/>
      <c r="K36" s="94"/>
    </row>
    <row r="37" spans="1:11" s="168" customFormat="1" ht="15">
      <c r="A37" s="165" t="s">
        <v>315</v>
      </c>
      <c r="B37" s="230">
        <v>150101</v>
      </c>
      <c r="C37" s="237" t="s">
        <v>278</v>
      </c>
      <c r="D37" s="62" t="s">
        <v>177</v>
      </c>
      <c r="E37" s="235">
        <v>40000</v>
      </c>
      <c r="F37" s="42"/>
      <c r="G37" s="63"/>
      <c r="H37" s="235">
        <v>40000</v>
      </c>
      <c r="I37" s="167"/>
      <c r="J37" s="166"/>
      <c r="K37" s="167">
        <f>SUM(A37:J37)</f>
        <v>230101</v>
      </c>
    </row>
    <row r="38" spans="1:11" s="168" customFormat="1" ht="15">
      <c r="A38" s="165"/>
      <c r="B38" s="230">
        <v>150101</v>
      </c>
      <c r="C38" s="237" t="s">
        <v>278</v>
      </c>
      <c r="D38" s="62" t="s">
        <v>193</v>
      </c>
      <c r="E38" s="235">
        <v>3825</v>
      </c>
      <c r="F38" s="42"/>
      <c r="G38" s="63"/>
      <c r="H38" s="235">
        <v>3825</v>
      </c>
      <c r="I38" s="167"/>
      <c r="J38" s="166"/>
      <c r="K38" s="167"/>
    </row>
    <row r="39" spans="1:11" s="168" customFormat="1" ht="15">
      <c r="A39" s="165"/>
      <c r="B39" s="230">
        <v>150101</v>
      </c>
      <c r="C39" s="237" t="s">
        <v>278</v>
      </c>
      <c r="D39" s="62" t="s">
        <v>194</v>
      </c>
      <c r="E39" s="235">
        <v>1050</v>
      </c>
      <c r="F39" s="42"/>
      <c r="G39" s="63"/>
      <c r="H39" s="235">
        <v>1050</v>
      </c>
      <c r="I39" s="167"/>
      <c r="J39" s="166"/>
      <c r="K39" s="167"/>
    </row>
    <row r="40" spans="1:11" s="168" customFormat="1" ht="15">
      <c r="A40" s="165"/>
      <c r="B40" s="230">
        <v>150101</v>
      </c>
      <c r="C40" s="237" t="s">
        <v>278</v>
      </c>
      <c r="D40" s="62" t="s">
        <v>206</v>
      </c>
      <c r="E40" s="235">
        <v>8460</v>
      </c>
      <c r="F40" s="42"/>
      <c r="G40" s="63"/>
      <c r="H40" s="235">
        <v>8460</v>
      </c>
      <c r="I40" s="167"/>
      <c r="J40" s="166"/>
      <c r="K40" s="167"/>
    </row>
    <row r="41" spans="1:11" s="168" customFormat="1" ht="15">
      <c r="A41" s="165"/>
      <c r="B41" s="230">
        <v>150101</v>
      </c>
      <c r="C41" s="237" t="s">
        <v>278</v>
      </c>
      <c r="D41" s="62" t="s">
        <v>207</v>
      </c>
      <c r="E41" s="235">
        <v>9900</v>
      </c>
      <c r="F41" s="42"/>
      <c r="G41" s="63"/>
      <c r="H41" s="235">
        <v>9900</v>
      </c>
      <c r="I41" s="167"/>
      <c r="J41" s="166"/>
      <c r="K41" s="167"/>
    </row>
    <row r="42" spans="1:11" s="64" customFormat="1" ht="15">
      <c r="A42" s="84" t="s">
        <v>315</v>
      </c>
      <c r="B42" s="230">
        <v>150101</v>
      </c>
      <c r="C42" s="237" t="s">
        <v>278</v>
      </c>
      <c r="D42" s="62" t="s">
        <v>116</v>
      </c>
      <c r="E42" s="235">
        <v>100000</v>
      </c>
      <c r="F42" s="42"/>
      <c r="G42" s="63"/>
      <c r="H42" s="235">
        <v>100000</v>
      </c>
      <c r="I42" s="63"/>
      <c r="J42" s="43"/>
      <c r="K42" s="63">
        <f>SUM(A42:J42)</f>
        <v>350101</v>
      </c>
    </row>
    <row r="43" spans="1:11" s="95" customFormat="1" ht="15">
      <c r="A43" s="93"/>
      <c r="B43" s="258" t="s">
        <v>473</v>
      </c>
      <c r="C43" s="237" t="s">
        <v>278</v>
      </c>
      <c r="D43" s="62" t="s">
        <v>53</v>
      </c>
      <c r="E43" s="235">
        <v>50000</v>
      </c>
      <c r="F43" s="42"/>
      <c r="G43" s="63"/>
      <c r="H43" s="235">
        <v>50000</v>
      </c>
      <c r="I43" s="94"/>
      <c r="J43" s="89"/>
      <c r="K43" s="94"/>
    </row>
    <row r="44" spans="1:11" ht="14.25" customHeight="1">
      <c r="A44" s="76"/>
      <c r="B44" s="230">
        <v>150101</v>
      </c>
      <c r="C44" s="237" t="s">
        <v>278</v>
      </c>
      <c r="D44" s="62" t="s">
        <v>117</v>
      </c>
      <c r="E44" s="238">
        <v>13320</v>
      </c>
      <c r="F44" s="42"/>
      <c r="G44" s="63"/>
      <c r="H44" s="235">
        <v>13320</v>
      </c>
      <c r="I44" s="41"/>
      <c r="J44" s="43"/>
      <c r="K44" s="41"/>
    </row>
    <row r="45" spans="1:11" ht="15.75" customHeight="1">
      <c r="A45" s="76"/>
      <c r="B45" s="230">
        <v>150101</v>
      </c>
      <c r="C45" s="237" t="s">
        <v>278</v>
      </c>
      <c r="D45" s="62" t="s">
        <v>184</v>
      </c>
      <c r="E45" s="238">
        <v>3771</v>
      </c>
      <c r="F45" s="42"/>
      <c r="G45" s="45"/>
      <c r="H45" s="235">
        <v>3771</v>
      </c>
      <c r="I45" s="41"/>
      <c r="J45" s="43"/>
      <c r="K45" s="41"/>
    </row>
    <row r="46" spans="1:11" ht="15">
      <c r="A46" s="76"/>
      <c r="B46" s="230">
        <v>150101</v>
      </c>
      <c r="C46" s="237" t="s">
        <v>278</v>
      </c>
      <c r="D46" s="62" t="s">
        <v>181</v>
      </c>
      <c r="E46" s="238">
        <v>10374</v>
      </c>
      <c r="F46" s="42"/>
      <c r="G46" s="45"/>
      <c r="H46" s="235">
        <v>10374</v>
      </c>
      <c r="I46" s="41"/>
      <c r="J46" s="43"/>
      <c r="K46" s="41"/>
    </row>
    <row r="47" spans="1:11" ht="15">
      <c r="A47" s="76"/>
      <c r="B47" s="230">
        <v>150101</v>
      </c>
      <c r="C47" s="237" t="s">
        <v>278</v>
      </c>
      <c r="D47" s="62" t="s">
        <v>182</v>
      </c>
      <c r="E47" s="238">
        <v>3771</v>
      </c>
      <c r="F47" s="42"/>
      <c r="G47" s="45"/>
      <c r="H47" s="235">
        <v>3771</v>
      </c>
      <c r="I47" s="41"/>
      <c r="J47" s="43"/>
      <c r="K47" s="41"/>
    </row>
    <row r="48" spans="1:11" ht="15">
      <c r="A48" s="76"/>
      <c r="B48" s="230">
        <v>150101</v>
      </c>
      <c r="C48" s="237" t="s">
        <v>278</v>
      </c>
      <c r="D48" s="62" t="s">
        <v>216</v>
      </c>
      <c r="E48" s="238">
        <v>11652</v>
      </c>
      <c r="F48" s="42"/>
      <c r="G48" s="45"/>
      <c r="H48" s="235">
        <v>11652</v>
      </c>
      <c r="I48" s="41"/>
      <c r="J48" s="43"/>
      <c r="K48" s="41"/>
    </row>
    <row r="49" spans="1:11" ht="15">
      <c r="A49" s="76"/>
      <c r="B49" s="230">
        <v>150101</v>
      </c>
      <c r="C49" s="237" t="s">
        <v>278</v>
      </c>
      <c r="D49" s="62" t="s">
        <v>126</v>
      </c>
      <c r="E49" s="238">
        <v>12000</v>
      </c>
      <c r="F49" s="42"/>
      <c r="G49" s="45"/>
      <c r="H49" s="235">
        <v>12000</v>
      </c>
      <c r="I49" s="41"/>
      <c r="J49" s="43"/>
      <c r="K49" s="41"/>
    </row>
    <row r="50" spans="1:11" ht="15">
      <c r="A50" s="76"/>
      <c r="B50" s="230">
        <v>150101</v>
      </c>
      <c r="C50" s="237" t="s">
        <v>278</v>
      </c>
      <c r="D50" s="62" t="s">
        <v>127</v>
      </c>
      <c r="E50" s="238">
        <v>6500</v>
      </c>
      <c r="F50" s="42"/>
      <c r="G50" s="45"/>
      <c r="H50" s="235">
        <v>6500</v>
      </c>
      <c r="I50" s="41"/>
      <c r="J50" s="43"/>
      <c r="K50" s="41"/>
    </row>
    <row r="51" spans="1:11" ht="30">
      <c r="A51" s="76"/>
      <c r="B51" s="230">
        <v>150101</v>
      </c>
      <c r="C51" s="237" t="s">
        <v>278</v>
      </c>
      <c r="D51" s="62" t="s">
        <v>131</v>
      </c>
      <c r="E51" s="238">
        <v>91129</v>
      </c>
      <c r="F51" s="42"/>
      <c r="G51" s="45"/>
      <c r="H51" s="235">
        <v>91129</v>
      </c>
      <c r="I51" s="41"/>
      <c r="J51" s="43"/>
      <c r="K51" s="41"/>
    </row>
    <row r="52" spans="1:11" ht="15">
      <c r="A52" s="76"/>
      <c r="B52" s="230">
        <v>150101</v>
      </c>
      <c r="C52" s="237" t="s">
        <v>278</v>
      </c>
      <c r="D52" s="62" t="s">
        <v>176</v>
      </c>
      <c r="E52" s="238">
        <v>19030.33</v>
      </c>
      <c r="F52" s="42"/>
      <c r="G52" s="45"/>
      <c r="H52" s="235">
        <v>19030.33</v>
      </c>
      <c r="I52" s="41"/>
      <c r="J52" s="43"/>
      <c r="K52" s="41"/>
    </row>
    <row r="53" spans="1:11" ht="15">
      <c r="A53" s="76"/>
      <c r="B53" s="230">
        <v>150101</v>
      </c>
      <c r="C53" s="237" t="s">
        <v>278</v>
      </c>
      <c r="D53" s="62" t="s">
        <v>200</v>
      </c>
      <c r="E53" s="238">
        <v>650</v>
      </c>
      <c r="F53" s="42"/>
      <c r="G53" s="45"/>
      <c r="H53" s="235">
        <v>650</v>
      </c>
      <c r="I53" s="41"/>
      <c r="J53" s="43"/>
      <c r="K53" s="41"/>
    </row>
    <row r="54" spans="1:11" ht="64.5" customHeight="1">
      <c r="A54" s="76"/>
      <c r="B54" s="230">
        <v>180409</v>
      </c>
      <c r="C54" s="254" t="s">
        <v>232</v>
      </c>
      <c r="D54" s="62" t="s">
        <v>187</v>
      </c>
      <c r="E54" s="238">
        <v>886842.6</v>
      </c>
      <c r="F54" s="42"/>
      <c r="G54" s="45"/>
      <c r="H54" s="235">
        <v>886842.6</v>
      </c>
      <c r="I54" s="41"/>
      <c r="J54" s="43"/>
      <c r="K54" s="41"/>
    </row>
    <row r="55" spans="1:11" ht="15">
      <c r="A55" s="76"/>
      <c r="B55" s="230">
        <v>150101</v>
      </c>
      <c r="C55" s="237" t="s">
        <v>278</v>
      </c>
      <c r="D55" s="62" t="s">
        <v>208</v>
      </c>
      <c r="E55" s="238">
        <v>100000</v>
      </c>
      <c r="F55" s="42"/>
      <c r="G55" s="45"/>
      <c r="H55" s="235">
        <v>100000</v>
      </c>
      <c r="I55" s="41"/>
      <c r="J55" s="43"/>
      <c r="K55" s="41"/>
    </row>
    <row r="56" spans="1:11" ht="15">
      <c r="A56" s="76"/>
      <c r="B56" s="230">
        <v>150101</v>
      </c>
      <c r="C56" s="237" t="s">
        <v>278</v>
      </c>
      <c r="D56" s="62" t="s">
        <v>209</v>
      </c>
      <c r="E56" s="238">
        <v>13000</v>
      </c>
      <c r="F56" s="42"/>
      <c r="G56" s="45"/>
      <c r="H56" s="235">
        <v>13000</v>
      </c>
      <c r="I56" s="41"/>
      <c r="J56" s="43"/>
      <c r="K56" s="41"/>
    </row>
    <row r="57" spans="1:11" ht="15">
      <c r="A57" s="76"/>
      <c r="B57" s="230">
        <v>150101</v>
      </c>
      <c r="C57" s="237" t="s">
        <v>278</v>
      </c>
      <c r="D57" s="62" t="s">
        <v>461</v>
      </c>
      <c r="E57" s="238">
        <v>54193.2</v>
      </c>
      <c r="F57" s="42"/>
      <c r="G57" s="45"/>
      <c r="H57" s="235">
        <v>54193.2</v>
      </c>
      <c r="I57" s="41"/>
      <c r="J57" s="43"/>
      <c r="K57" s="41"/>
    </row>
    <row r="58" spans="1:11" ht="15">
      <c r="A58" s="76"/>
      <c r="B58" s="230">
        <v>150101</v>
      </c>
      <c r="C58" s="237" t="s">
        <v>278</v>
      </c>
      <c r="D58" s="62" t="s">
        <v>462</v>
      </c>
      <c r="E58" s="238">
        <v>54193.2</v>
      </c>
      <c r="F58" s="42"/>
      <c r="G58" s="45"/>
      <c r="H58" s="235">
        <v>54193.2</v>
      </c>
      <c r="I58" s="41"/>
      <c r="J58" s="43"/>
      <c r="K58" s="41"/>
    </row>
    <row r="59" spans="1:11" ht="15">
      <c r="A59" s="76"/>
      <c r="B59" s="230">
        <v>150101</v>
      </c>
      <c r="C59" s="237" t="s">
        <v>278</v>
      </c>
      <c r="D59" s="62" t="s">
        <v>41</v>
      </c>
      <c r="E59" s="238">
        <v>1200</v>
      </c>
      <c r="F59" s="42"/>
      <c r="G59" s="45"/>
      <c r="H59" s="235">
        <v>1200</v>
      </c>
      <c r="I59" s="41"/>
      <c r="J59" s="43"/>
      <c r="K59" s="41"/>
    </row>
    <row r="60" spans="1:11" ht="15">
      <c r="A60" s="76"/>
      <c r="B60" s="230">
        <v>150101</v>
      </c>
      <c r="C60" s="237" t="s">
        <v>278</v>
      </c>
      <c r="D60" s="62" t="s">
        <v>39</v>
      </c>
      <c r="E60" s="238">
        <v>111680</v>
      </c>
      <c r="F60" s="42"/>
      <c r="G60" s="45"/>
      <c r="H60" s="235">
        <v>111680</v>
      </c>
      <c r="I60" s="41"/>
      <c r="J60" s="43"/>
      <c r="K60" s="41"/>
    </row>
    <row r="61" spans="1:11" ht="15">
      <c r="A61" s="76"/>
      <c r="B61" s="230">
        <v>150101</v>
      </c>
      <c r="C61" s="237" t="s">
        <v>278</v>
      </c>
      <c r="D61" s="62" t="s">
        <v>43</v>
      </c>
      <c r="E61" s="238">
        <v>30000</v>
      </c>
      <c r="F61" s="42"/>
      <c r="G61" s="45"/>
      <c r="H61" s="235">
        <v>30000</v>
      </c>
      <c r="I61" s="41"/>
      <c r="J61" s="43"/>
      <c r="K61" s="41"/>
    </row>
    <row r="62" spans="1:11" ht="15">
      <c r="A62" s="76"/>
      <c r="B62" s="230">
        <v>150101</v>
      </c>
      <c r="C62" s="237" t="s">
        <v>278</v>
      </c>
      <c r="D62" s="62" t="s">
        <v>44</v>
      </c>
      <c r="E62" s="238">
        <v>1200</v>
      </c>
      <c r="F62" s="42"/>
      <c r="G62" s="45"/>
      <c r="H62" s="235">
        <v>1200</v>
      </c>
      <c r="I62" s="41"/>
      <c r="J62" s="43"/>
      <c r="K62" s="41"/>
    </row>
    <row r="63" spans="1:11" ht="15">
      <c r="A63" s="76"/>
      <c r="B63" s="230">
        <v>150101</v>
      </c>
      <c r="C63" s="237" t="s">
        <v>278</v>
      </c>
      <c r="D63" s="62" t="s">
        <v>459</v>
      </c>
      <c r="E63" s="238">
        <v>50000</v>
      </c>
      <c r="F63" s="42"/>
      <c r="G63" s="45"/>
      <c r="H63" s="235">
        <v>50000</v>
      </c>
      <c r="I63" s="41"/>
      <c r="J63" s="43"/>
      <c r="K63" s="41"/>
    </row>
    <row r="64" spans="1:11" ht="15">
      <c r="A64" s="76"/>
      <c r="B64" s="230">
        <v>150101</v>
      </c>
      <c r="C64" s="237" t="s">
        <v>278</v>
      </c>
      <c r="D64" s="62" t="s">
        <v>93</v>
      </c>
      <c r="E64" s="238">
        <v>30000</v>
      </c>
      <c r="F64" s="42"/>
      <c r="G64" s="45"/>
      <c r="H64" s="235">
        <v>30000</v>
      </c>
      <c r="I64" s="41"/>
      <c r="J64" s="43"/>
      <c r="K64" s="41"/>
    </row>
    <row r="65" spans="1:11" ht="15">
      <c r="A65" s="76"/>
      <c r="B65" s="230">
        <v>150101</v>
      </c>
      <c r="C65" s="237" t="s">
        <v>278</v>
      </c>
      <c r="D65" s="62" t="s">
        <v>460</v>
      </c>
      <c r="E65" s="238">
        <v>5000</v>
      </c>
      <c r="F65" s="42"/>
      <c r="G65" s="45"/>
      <c r="H65" s="235">
        <v>5000</v>
      </c>
      <c r="I65" s="41"/>
      <c r="J65" s="43"/>
      <c r="K65" s="41"/>
    </row>
    <row r="66" spans="1:11" ht="15">
      <c r="A66" s="76"/>
      <c r="B66" s="230">
        <v>150101</v>
      </c>
      <c r="C66" s="237" t="s">
        <v>278</v>
      </c>
      <c r="D66" s="62" t="s">
        <v>81</v>
      </c>
      <c r="E66" s="238">
        <v>5000</v>
      </c>
      <c r="F66" s="42"/>
      <c r="G66" s="45"/>
      <c r="H66" s="235">
        <v>5000</v>
      </c>
      <c r="I66" s="41"/>
      <c r="J66" s="43"/>
      <c r="K66" s="41"/>
    </row>
    <row r="67" spans="1:11" ht="15">
      <c r="A67" s="76"/>
      <c r="B67" s="230">
        <v>150101</v>
      </c>
      <c r="C67" s="237" t="s">
        <v>278</v>
      </c>
      <c r="D67" s="62" t="s">
        <v>82</v>
      </c>
      <c r="E67" s="238">
        <v>4500</v>
      </c>
      <c r="F67" s="42"/>
      <c r="G67" s="45"/>
      <c r="H67" s="235">
        <v>4500</v>
      </c>
      <c r="I67" s="41"/>
      <c r="J67" s="43"/>
      <c r="K67" s="41"/>
    </row>
    <row r="68" spans="1:11" ht="15">
      <c r="A68" s="76"/>
      <c r="B68" s="230">
        <v>150101</v>
      </c>
      <c r="C68" s="237" t="s">
        <v>278</v>
      </c>
      <c r="D68" s="62" t="s">
        <v>83</v>
      </c>
      <c r="E68" s="238">
        <v>10000</v>
      </c>
      <c r="F68" s="42"/>
      <c r="G68" s="45"/>
      <c r="H68" s="235">
        <v>10000</v>
      </c>
      <c r="I68" s="41"/>
      <c r="J68" s="43"/>
      <c r="K68" s="41"/>
    </row>
    <row r="69" spans="1:11" ht="15">
      <c r="A69" s="76"/>
      <c r="B69" s="230">
        <v>150101</v>
      </c>
      <c r="C69" s="237" t="s">
        <v>278</v>
      </c>
      <c r="D69" s="62" t="s">
        <v>84</v>
      </c>
      <c r="E69" s="238">
        <v>785</v>
      </c>
      <c r="F69" s="42"/>
      <c r="G69" s="45"/>
      <c r="H69" s="235">
        <v>785</v>
      </c>
      <c r="I69" s="41"/>
      <c r="J69" s="43"/>
      <c r="K69" s="41"/>
    </row>
    <row r="70" spans="1:11" ht="15">
      <c r="A70" s="76"/>
      <c r="B70" s="230">
        <v>150101</v>
      </c>
      <c r="C70" s="237" t="s">
        <v>278</v>
      </c>
      <c r="D70" s="62" t="s">
        <v>85</v>
      </c>
      <c r="E70" s="238">
        <v>785</v>
      </c>
      <c r="F70" s="42"/>
      <c r="G70" s="45"/>
      <c r="H70" s="235">
        <v>785</v>
      </c>
      <c r="I70" s="41"/>
      <c r="J70" s="43"/>
      <c r="K70" s="41"/>
    </row>
    <row r="71" spans="1:11" ht="15">
      <c r="A71" s="76"/>
      <c r="B71" s="230">
        <v>150101</v>
      </c>
      <c r="C71" s="237" t="s">
        <v>278</v>
      </c>
      <c r="D71" s="62" t="s">
        <v>86</v>
      </c>
      <c r="E71" s="238">
        <v>785</v>
      </c>
      <c r="F71" s="42"/>
      <c r="G71" s="45"/>
      <c r="H71" s="235">
        <v>785</v>
      </c>
      <c r="I71" s="41"/>
      <c r="J71" s="43"/>
      <c r="K71" s="41"/>
    </row>
    <row r="72" spans="1:11" ht="15">
      <c r="A72" s="76"/>
      <c r="B72" s="230">
        <v>150101</v>
      </c>
      <c r="C72" s="237" t="s">
        <v>278</v>
      </c>
      <c r="D72" s="62" t="s">
        <v>87</v>
      </c>
      <c r="E72" s="238">
        <v>785</v>
      </c>
      <c r="F72" s="42"/>
      <c r="G72" s="45"/>
      <c r="H72" s="235">
        <v>785</v>
      </c>
      <c r="I72" s="41"/>
      <c r="J72" s="43"/>
      <c r="K72" s="41"/>
    </row>
    <row r="73" spans="1:11" ht="15">
      <c r="A73" s="76"/>
      <c r="B73" s="230">
        <v>150101</v>
      </c>
      <c r="C73" s="237" t="s">
        <v>278</v>
      </c>
      <c r="D73" s="62" t="s">
        <v>89</v>
      </c>
      <c r="E73" s="238">
        <v>5609</v>
      </c>
      <c r="F73" s="42"/>
      <c r="G73" s="45"/>
      <c r="H73" s="235">
        <v>5609</v>
      </c>
      <c r="I73" s="41"/>
      <c r="J73" s="43"/>
      <c r="K73" s="41"/>
    </row>
    <row r="74" spans="1:11" ht="15">
      <c r="A74" s="76"/>
      <c r="B74" s="230">
        <v>150101</v>
      </c>
      <c r="C74" s="237" t="s">
        <v>278</v>
      </c>
      <c r="D74" s="62" t="s">
        <v>90</v>
      </c>
      <c r="E74" s="238">
        <v>6685</v>
      </c>
      <c r="F74" s="42"/>
      <c r="G74" s="45"/>
      <c r="H74" s="235">
        <v>6685</v>
      </c>
      <c r="I74" s="41"/>
      <c r="J74" s="43"/>
      <c r="K74" s="41"/>
    </row>
    <row r="75" spans="1:11" ht="15">
      <c r="A75" s="76"/>
      <c r="B75" s="230">
        <v>150101</v>
      </c>
      <c r="C75" s="237" t="s">
        <v>278</v>
      </c>
      <c r="D75" s="62" t="s">
        <v>91</v>
      </c>
      <c r="E75" s="238">
        <v>3995</v>
      </c>
      <c r="F75" s="42"/>
      <c r="G75" s="45"/>
      <c r="H75" s="235">
        <v>3995</v>
      </c>
      <c r="I75" s="41"/>
      <c r="J75" s="43"/>
      <c r="K75" s="41"/>
    </row>
    <row r="76" spans="1:11" ht="15">
      <c r="A76" s="76"/>
      <c r="B76" s="230">
        <v>150101</v>
      </c>
      <c r="C76" s="237" t="s">
        <v>278</v>
      </c>
      <c r="D76" s="62" t="s">
        <v>92</v>
      </c>
      <c r="E76" s="238">
        <v>10000</v>
      </c>
      <c r="F76" s="42"/>
      <c r="G76" s="45"/>
      <c r="H76" s="235">
        <v>10000</v>
      </c>
      <c r="I76" s="41"/>
      <c r="J76" s="43"/>
      <c r="K76" s="41"/>
    </row>
    <row r="77" spans="1:11" ht="30">
      <c r="A77" s="76"/>
      <c r="B77" s="230">
        <v>150101</v>
      </c>
      <c r="C77" s="237" t="s">
        <v>278</v>
      </c>
      <c r="D77" s="62" t="s">
        <v>88</v>
      </c>
      <c r="E77" s="238">
        <v>785</v>
      </c>
      <c r="F77" s="42"/>
      <c r="G77" s="45"/>
      <c r="H77" s="235">
        <v>785</v>
      </c>
      <c r="I77" s="41"/>
      <c r="J77" s="43"/>
      <c r="K77" s="41"/>
    </row>
    <row r="78" spans="1:11" ht="15">
      <c r="A78" s="76"/>
      <c r="B78" s="230">
        <v>150101</v>
      </c>
      <c r="C78" s="237" t="s">
        <v>278</v>
      </c>
      <c r="D78" s="62" t="s">
        <v>36</v>
      </c>
      <c r="E78" s="238">
        <v>150000</v>
      </c>
      <c r="F78" s="43"/>
      <c r="G78" s="45"/>
      <c r="H78" s="235">
        <v>150000</v>
      </c>
      <c r="I78" s="41"/>
      <c r="J78" s="43"/>
      <c r="K78" s="41"/>
    </row>
    <row r="79" spans="1:11" ht="15">
      <c r="A79" s="76"/>
      <c r="B79" s="230"/>
      <c r="C79" s="237"/>
      <c r="D79" s="62"/>
      <c r="E79" s="238"/>
      <c r="F79" s="42"/>
      <c r="G79" s="45"/>
      <c r="H79" s="235"/>
      <c r="I79" s="41"/>
      <c r="J79" s="43"/>
      <c r="K79" s="41"/>
    </row>
    <row r="80" spans="1:11" ht="15">
      <c r="A80" s="76" t="s">
        <v>315</v>
      </c>
      <c r="B80" s="44"/>
      <c r="C80" s="44"/>
      <c r="D80" s="21" t="s">
        <v>266</v>
      </c>
      <c r="E80" s="49">
        <f>SUM(E12:E79)</f>
        <v>3745119.9300000006</v>
      </c>
      <c r="F80" s="49" t="s">
        <v>354</v>
      </c>
      <c r="G80" s="49">
        <f>SUM(G12:G65)</f>
        <v>0</v>
      </c>
      <c r="H80" s="49">
        <f>SUM(H12:H79)</f>
        <v>3745119.9300000006</v>
      </c>
      <c r="I80" s="41"/>
      <c r="J80" s="43"/>
      <c r="K80" s="41">
        <f>SUM(A80:J80)</f>
        <v>7490239.860000001</v>
      </c>
    </row>
    <row r="81" spans="1:11" ht="15">
      <c r="A81" s="76" t="s">
        <v>315</v>
      </c>
      <c r="E81" s="51"/>
      <c r="F81" s="52"/>
      <c r="G81" s="52"/>
      <c r="H81" s="53"/>
      <c r="I81" s="41"/>
      <c r="J81" s="43"/>
      <c r="K81" s="41">
        <f>SUM(A81:J81)</f>
        <v>0</v>
      </c>
    </row>
    <row r="82" spans="1:11" ht="6.75" customHeight="1">
      <c r="A82" s="76" t="s">
        <v>315</v>
      </c>
      <c r="I82" s="41"/>
      <c r="J82" s="43"/>
      <c r="K82" s="41">
        <f>SUM(A82:J82)</f>
        <v>0</v>
      </c>
    </row>
    <row r="83" spans="1:11" ht="15" hidden="1">
      <c r="A83" s="76"/>
      <c r="C83" s="247"/>
      <c r="I83" s="41"/>
      <c r="J83" s="43"/>
      <c r="K83" s="41"/>
    </row>
    <row r="84" spans="1:11" ht="28.5" customHeight="1" hidden="1">
      <c r="A84" s="76"/>
      <c r="I84" s="41"/>
      <c r="J84" s="43"/>
      <c r="K84" s="41"/>
    </row>
    <row r="85" spans="1:11" ht="15" hidden="1">
      <c r="A85" s="76"/>
      <c r="B85" s="23"/>
      <c r="E85" s="23"/>
      <c r="F85" s="23" t="s">
        <v>389</v>
      </c>
      <c r="I85" s="70"/>
      <c r="J85" s="43"/>
      <c r="K85" s="41"/>
    </row>
    <row r="86" spans="1:11" ht="15" hidden="1">
      <c r="A86" s="76" t="s">
        <v>315</v>
      </c>
      <c r="B86" s="23"/>
      <c r="E86" s="248"/>
      <c r="F86" s="248" t="s">
        <v>418</v>
      </c>
      <c r="I86" s="248"/>
      <c r="J86" s="43"/>
      <c r="K86" s="41">
        <f>SUM(A86:J86)</f>
        <v>0</v>
      </c>
    </row>
    <row r="87" spans="1:11" ht="15" hidden="1">
      <c r="A87" s="77">
        <v>27524</v>
      </c>
      <c r="B87" s="23"/>
      <c r="E87" s="248"/>
      <c r="F87" s="248" t="s">
        <v>419</v>
      </c>
      <c r="I87" s="248"/>
      <c r="J87" s="43"/>
      <c r="K87" s="41">
        <f>SUM(A87:J87)</f>
        <v>27524</v>
      </c>
    </row>
    <row r="88" spans="1:11" ht="15" hidden="1">
      <c r="A88" s="46"/>
      <c r="B88" s="296" t="s">
        <v>306</v>
      </c>
      <c r="C88" s="297"/>
      <c r="D88" s="297"/>
      <c r="E88" s="297"/>
      <c r="F88" s="297"/>
      <c r="G88" s="297"/>
      <c r="H88" s="297"/>
      <c r="I88" s="298"/>
      <c r="J88" s="43"/>
      <c r="K88" s="41">
        <f>SUM(A88:J88)</f>
        <v>0</v>
      </c>
    </row>
    <row r="89" spans="1:11" ht="15" hidden="1">
      <c r="A89" s="46"/>
      <c r="B89" s="296" t="s">
        <v>420</v>
      </c>
      <c r="C89" s="297"/>
      <c r="D89" s="297"/>
      <c r="E89" s="297"/>
      <c r="F89" s="297"/>
      <c r="G89" s="297"/>
      <c r="H89" s="297"/>
      <c r="I89" s="298"/>
      <c r="J89" s="43"/>
      <c r="K89" s="41"/>
    </row>
    <row r="90" spans="1:11" ht="14.25" customHeight="1" hidden="1">
      <c r="A90" s="46"/>
      <c r="B90" s="296" t="s">
        <v>307</v>
      </c>
      <c r="C90" s="297"/>
      <c r="D90" s="297"/>
      <c r="E90" s="297"/>
      <c r="F90" s="297"/>
      <c r="G90" s="297"/>
      <c r="H90" s="297"/>
      <c r="I90" s="298"/>
      <c r="J90" s="43"/>
      <c r="K90" s="41">
        <f>SUM(A90:J90)</f>
        <v>0</v>
      </c>
    </row>
    <row r="91" spans="1:11" ht="14.25" customHeight="1" hidden="1">
      <c r="A91" s="46"/>
      <c r="B91" s="23"/>
      <c r="J91" s="43"/>
      <c r="K91" s="41"/>
    </row>
    <row r="92" spans="1:11" ht="14.25" customHeight="1" hidden="1">
      <c r="A92" s="46"/>
      <c r="B92" s="39" t="s">
        <v>308</v>
      </c>
      <c r="C92" s="39" t="s">
        <v>392</v>
      </c>
      <c r="D92" s="39" t="s">
        <v>365</v>
      </c>
      <c r="E92" s="41" t="s">
        <v>324</v>
      </c>
      <c r="F92" s="39" t="s">
        <v>345</v>
      </c>
      <c r="G92" s="39" t="s">
        <v>325</v>
      </c>
      <c r="H92" s="42" t="s">
        <v>366</v>
      </c>
      <c r="I92" s="39" t="s">
        <v>341</v>
      </c>
      <c r="J92" s="43"/>
      <c r="K92" s="41"/>
    </row>
    <row r="93" spans="1:11" ht="14.25" customHeight="1" hidden="1">
      <c r="A93" s="46"/>
      <c r="B93" s="39"/>
      <c r="C93" s="39" t="s">
        <v>393</v>
      </c>
      <c r="D93" s="39"/>
      <c r="E93" s="41"/>
      <c r="F93" s="39"/>
      <c r="G93" s="39"/>
      <c r="H93" s="42"/>
      <c r="I93" s="39"/>
      <c r="J93" s="43"/>
      <c r="K93" s="41"/>
    </row>
    <row r="94" spans="1:11" ht="14.25" customHeight="1" hidden="1">
      <c r="A94" s="46"/>
      <c r="B94" s="242"/>
      <c r="C94" s="240" t="s">
        <v>315</v>
      </c>
      <c r="D94" s="242"/>
      <c r="E94" s="48"/>
      <c r="F94" s="242"/>
      <c r="G94" s="242"/>
      <c r="H94" s="243">
        <f>SUM(H95:H154,)</f>
        <v>3826773.7799999993</v>
      </c>
      <c r="I94" s="242"/>
      <c r="J94" s="43"/>
      <c r="K94" s="41"/>
    </row>
    <row r="95" spans="1:11" ht="14.25" customHeight="1" hidden="1">
      <c r="A95" s="46"/>
      <c r="B95" s="249" t="s">
        <v>315</v>
      </c>
      <c r="C95" s="92">
        <v>150101</v>
      </c>
      <c r="D95" s="88" t="s">
        <v>394</v>
      </c>
      <c r="E95" s="89"/>
      <c r="F95" s="90"/>
      <c r="G95" s="89"/>
      <c r="H95" s="89">
        <v>297972</v>
      </c>
      <c r="I95" s="94"/>
      <c r="J95" s="43"/>
      <c r="K95" s="41"/>
    </row>
    <row r="96" spans="1:11" ht="15" hidden="1">
      <c r="A96" s="46"/>
      <c r="B96" s="249" t="s">
        <v>315</v>
      </c>
      <c r="C96" s="92">
        <v>150101</v>
      </c>
      <c r="D96" s="91" t="s">
        <v>395</v>
      </c>
      <c r="E96" s="89"/>
      <c r="F96" s="90"/>
      <c r="G96" s="89"/>
      <c r="H96" s="89">
        <v>295128</v>
      </c>
      <c r="I96" s="94"/>
      <c r="J96" s="43"/>
      <c r="K96" s="41">
        <f>SUM(A96:J96)</f>
        <v>445229</v>
      </c>
    </row>
    <row r="97" spans="1:11" ht="15" hidden="1">
      <c r="A97" s="46"/>
      <c r="B97" s="249" t="s">
        <v>315</v>
      </c>
      <c r="C97" s="92">
        <v>150101</v>
      </c>
      <c r="D97" s="91" t="s">
        <v>396</v>
      </c>
      <c r="E97" s="89"/>
      <c r="F97" s="90"/>
      <c r="G97" s="89"/>
      <c r="H97" s="89">
        <v>300000</v>
      </c>
      <c r="I97" s="94"/>
      <c r="J97" s="43"/>
      <c r="K97" s="41">
        <f>SUM(A97:J97)</f>
        <v>450101</v>
      </c>
    </row>
    <row r="98" spans="1:11" ht="15" hidden="1">
      <c r="A98" s="46"/>
      <c r="B98" s="249" t="s">
        <v>315</v>
      </c>
      <c r="C98" s="92">
        <v>150101</v>
      </c>
      <c r="D98" s="91" t="s">
        <v>397</v>
      </c>
      <c r="E98" s="89"/>
      <c r="F98" s="90"/>
      <c r="G98" s="89"/>
      <c r="H98" s="89">
        <v>200000</v>
      </c>
      <c r="I98" s="94"/>
      <c r="J98" s="43"/>
      <c r="K98" s="41"/>
    </row>
    <row r="99" spans="1:11" ht="15" hidden="1">
      <c r="A99" s="46"/>
      <c r="B99" s="249" t="s">
        <v>315</v>
      </c>
      <c r="C99" s="92">
        <v>150101</v>
      </c>
      <c r="D99" s="91" t="s">
        <v>398</v>
      </c>
      <c r="E99" s="89"/>
      <c r="F99" s="90"/>
      <c r="G99" s="89"/>
      <c r="H99" s="89">
        <v>120000</v>
      </c>
      <c r="I99" s="94"/>
      <c r="J99" s="43"/>
      <c r="K99" s="41">
        <f>SUM(A99:J99)</f>
        <v>270101</v>
      </c>
    </row>
    <row r="100" spans="1:11" ht="15" hidden="1">
      <c r="A100" s="46"/>
      <c r="B100" s="249" t="s">
        <v>315</v>
      </c>
      <c r="C100" s="92">
        <v>150101</v>
      </c>
      <c r="D100" s="91" t="s">
        <v>367</v>
      </c>
      <c r="E100" s="89"/>
      <c r="F100" s="90"/>
      <c r="G100" s="89"/>
      <c r="H100" s="89">
        <v>50000</v>
      </c>
      <c r="I100" s="94"/>
      <c r="J100" s="43"/>
      <c r="K100" s="41"/>
    </row>
    <row r="101" spans="1:11" ht="15" hidden="1">
      <c r="A101" s="46"/>
      <c r="B101" s="249" t="s">
        <v>315</v>
      </c>
      <c r="C101" s="92">
        <v>150101</v>
      </c>
      <c r="D101" s="91" t="s">
        <v>399</v>
      </c>
      <c r="E101" s="89"/>
      <c r="F101" s="90"/>
      <c r="G101" s="89"/>
      <c r="H101" s="89">
        <v>500000</v>
      </c>
      <c r="I101" s="94"/>
      <c r="J101" s="43"/>
      <c r="K101" s="41"/>
    </row>
    <row r="102" spans="1:11" ht="15" hidden="1">
      <c r="A102" s="46"/>
      <c r="B102" s="249" t="s">
        <v>315</v>
      </c>
      <c r="C102" s="92">
        <v>150101</v>
      </c>
      <c r="D102" s="91" t="s">
        <v>400</v>
      </c>
      <c r="E102" s="89"/>
      <c r="F102" s="94"/>
      <c r="G102" s="94"/>
      <c r="H102" s="89">
        <v>150000</v>
      </c>
      <c r="I102" s="94"/>
      <c r="J102" s="43"/>
      <c r="K102" s="41"/>
    </row>
    <row r="103" spans="1:11" ht="15" hidden="1">
      <c r="A103" s="46"/>
      <c r="B103" s="249" t="s">
        <v>315</v>
      </c>
      <c r="C103" s="92">
        <v>150101</v>
      </c>
      <c r="D103" s="91" t="s">
        <v>401</v>
      </c>
      <c r="E103" s="89"/>
      <c r="F103" s="94"/>
      <c r="G103" s="94"/>
      <c r="H103" s="89">
        <v>150000</v>
      </c>
      <c r="I103" s="94"/>
      <c r="J103" s="43"/>
      <c r="K103" s="41"/>
    </row>
    <row r="104" spans="1:11" ht="15" hidden="1">
      <c r="A104" s="46"/>
      <c r="B104" s="249" t="s">
        <v>315</v>
      </c>
      <c r="C104" s="92">
        <v>150101</v>
      </c>
      <c r="D104" s="91" t="s">
        <v>402</v>
      </c>
      <c r="E104" s="89"/>
      <c r="F104" s="94"/>
      <c r="G104" s="94"/>
      <c r="H104" s="89">
        <v>100000</v>
      </c>
      <c r="I104" s="94"/>
      <c r="J104" s="43"/>
      <c r="K104" s="41"/>
    </row>
    <row r="105" spans="1:11" ht="15" hidden="1">
      <c r="A105" s="46"/>
      <c r="B105" s="249" t="s">
        <v>315</v>
      </c>
      <c r="C105" s="92">
        <v>150101</v>
      </c>
      <c r="D105" s="91" t="s">
        <v>403</v>
      </c>
      <c r="E105" s="89"/>
      <c r="F105" s="94"/>
      <c r="G105" s="94"/>
      <c r="H105" s="89">
        <v>20000</v>
      </c>
      <c r="I105" s="94"/>
      <c r="J105" s="43"/>
      <c r="K105" s="41"/>
    </row>
    <row r="106" spans="1:11" ht="15" hidden="1">
      <c r="A106" s="46"/>
      <c r="B106" s="249" t="s">
        <v>315</v>
      </c>
      <c r="C106" s="92">
        <v>150101</v>
      </c>
      <c r="D106" s="91" t="s">
        <v>369</v>
      </c>
      <c r="E106" s="89"/>
      <c r="F106" s="94"/>
      <c r="G106" s="94"/>
      <c r="H106" s="89">
        <v>50000</v>
      </c>
      <c r="I106" s="94"/>
      <c r="J106" s="43"/>
      <c r="K106" s="41"/>
    </row>
    <row r="107" spans="1:11" ht="15" hidden="1">
      <c r="A107" s="46"/>
      <c r="B107" s="249" t="s">
        <v>315</v>
      </c>
      <c r="C107" s="92">
        <v>150101</v>
      </c>
      <c r="D107" s="91" t="s">
        <v>404</v>
      </c>
      <c r="E107" s="94"/>
      <c r="F107" s="94"/>
      <c r="G107" s="94"/>
      <c r="H107" s="89">
        <v>95000</v>
      </c>
      <c r="I107" s="94"/>
      <c r="J107" s="43"/>
      <c r="K107" s="41"/>
    </row>
    <row r="108" spans="1:11" ht="15.75" customHeight="1" hidden="1">
      <c r="A108" s="46"/>
      <c r="B108" s="249" t="s">
        <v>315</v>
      </c>
      <c r="C108" s="92">
        <v>150101</v>
      </c>
      <c r="D108" s="91" t="s">
        <v>405</v>
      </c>
      <c r="E108" s="94"/>
      <c r="F108" s="94"/>
      <c r="G108" s="94"/>
      <c r="H108" s="89">
        <v>200000</v>
      </c>
      <c r="I108" s="94"/>
      <c r="J108" s="43"/>
      <c r="K108" s="41">
        <f>SUM(A108:J108)</f>
        <v>350101</v>
      </c>
    </row>
    <row r="109" spans="1:11" ht="15.75" customHeight="1" hidden="1">
      <c r="A109" s="46"/>
      <c r="B109" s="249" t="s">
        <v>315</v>
      </c>
      <c r="C109" s="92">
        <v>180409</v>
      </c>
      <c r="D109" s="91" t="s">
        <v>406</v>
      </c>
      <c r="E109" s="94"/>
      <c r="F109" s="94"/>
      <c r="G109" s="94"/>
      <c r="H109" s="89">
        <v>100000</v>
      </c>
      <c r="I109" s="94"/>
      <c r="J109" s="43"/>
      <c r="K109" s="41"/>
    </row>
    <row r="110" spans="1:11" ht="24.75" customHeight="1" hidden="1">
      <c r="A110" s="46"/>
      <c r="B110" s="249" t="s">
        <v>315</v>
      </c>
      <c r="C110" s="92">
        <v>150101</v>
      </c>
      <c r="D110" s="91" t="s">
        <v>407</v>
      </c>
      <c r="E110" s="94"/>
      <c r="F110" s="94"/>
      <c r="G110" s="94"/>
      <c r="H110" s="89">
        <v>50000</v>
      </c>
      <c r="I110" s="94"/>
      <c r="J110" s="43"/>
      <c r="K110" s="41">
        <f aca="true" t="shared" si="0" ref="K110:K130">SUM(A110:J110)</f>
        <v>200101</v>
      </c>
    </row>
    <row r="111" spans="1:11" ht="15.75" customHeight="1" hidden="1">
      <c r="A111" s="46"/>
      <c r="B111" s="249" t="s">
        <v>315</v>
      </c>
      <c r="C111" s="92">
        <v>150101</v>
      </c>
      <c r="D111" s="23" t="s">
        <v>421</v>
      </c>
      <c r="E111" s="94"/>
      <c r="F111" s="94"/>
      <c r="G111" s="94"/>
      <c r="H111" s="89">
        <v>100000</v>
      </c>
      <c r="I111" s="94"/>
      <c r="J111" s="43"/>
      <c r="K111" s="41">
        <f t="shared" si="0"/>
        <v>250101</v>
      </c>
    </row>
    <row r="112" spans="1:11" ht="120" customHeight="1" hidden="1">
      <c r="A112" s="46"/>
      <c r="B112" s="249" t="s">
        <v>315</v>
      </c>
      <c r="C112" s="92">
        <v>150101</v>
      </c>
      <c r="D112" s="91" t="s">
        <v>422</v>
      </c>
      <c r="E112" s="94"/>
      <c r="F112" s="94"/>
      <c r="G112" s="94"/>
      <c r="H112" s="89"/>
      <c r="I112" s="94"/>
      <c r="J112" s="43"/>
      <c r="K112" s="41">
        <f t="shared" si="0"/>
        <v>150101</v>
      </c>
    </row>
    <row r="113" spans="1:11" ht="45" customHeight="1" hidden="1">
      <c r="A113" s="46"/>
      <c r="B113" s="249" t="s">
        <v>315</v>
      </c>
      <c r="C113" s="92">
        <v>150101</v>
      </c>
      <c r="D113" s="91" t="s">
        <v>423</v>
      </c>
      <c r="E113" s="94"/>
      <c r="F113" s="94"/>
      <c r="G113" s="94"/>
      <c r="H113" s="89">
        <v>30000</v>
      </c>
      <c r="I113" s="94"/>
      <c r="J113" s="43"/>
      <c r="K113" s="41">
        <f t="shared" si="0"/>
        <v>180101</v>
      </c>
    </row>
    <row r="114" spans="1:11" ht="75" customHeight="1" hidden="1">
      <c r="A114" s="46"/>
      <c r="B114" s="249" t="s">
        <v>315</v>
      </c>
      <c r="C114" s="92">
        <v>150101</v>
      </c>
      <c r="D114" s="91" t="s">
        <v>424</v>
      </c>
      <c r="E114" s="94"/>
      <c r="F114" s="94"/>
      <c r="G114" s="94"/>
      <c r="H114" s="89">
        <v>7096.8</v>
      </c>
      <c r="I114" s="94"/>
      <c r="J114" s="43"/>
      <c r="K114" s="41">
        <f t="shared" si="0"/>
        <v>157197.8</v>
      </c>
    </row>
    <row r="115" spans="1:11" ht="75" customHeight="1" hidden="1">
      <c r="A115" s="46"/>
      <c r="B115" s="249" t="s">
        <v>315</v>
      </c>
      <c r="C115" s="92">
        <v>150101</v>
      </c>
      <c r="D115" s="91" t="s">
        <v>425</v>
      </c>
      <c r="E115" s="94"/>
      <c r="F115" s="94"/>
      <c r="G115" s="94"/>
      <c r="H115" s="89">
        <v>7096.8</v>
      </c>
      <c r="I115" s="94"/>
      <c r="J115" s="43"/>
      <c r="K115" s="41">
        <f t="shared" si="0"/>
        <v>157197.8</v>
      </c>
    </row>
    <row r="116" spans="1:11" ht="105" customHeight="1" hidden="1">
      <c r="A116" s="46"/>
      <c r="B116" s="249" t="s">
        <v>315</v>
      </c>
      <c r="C116" s="92">
        <v>150101</v>
      </c>
      <c r="D116" s="91" t="s">
        <v>426</v>
      </c>
      <c r="E116" s="94"/>
      <c r="F116" s="94"/>
      <c r="G116" s="94"/>
      <c r="H116" s="89">
        <v>7096.8</v>
      </c>
      <c r="I116" s="94"/>
      <c r="J116" s="43"/>
      <c r="K116" s="41">
        <f t="shared" si="0"/>
        <v>157197.8</v>
      </c>
    </row>
    <row r="117" spans="1:11" ht="75" customHeight="1" hidden="1">
      <c r="A117" s="46"/>
      <c r="B117" s="249" t="s">
        <v>315</v>
      </c>
      <c r="C117" s="92">
        <v>150101</v>
      </c>
      <c r="D117" s="91" t="s">
        <v>411</v>
      </c>
      <c r="E117" s="94"/>
      <c r="F117" s="94"/>
      <c r="G117" s="94"/>
      <c r="H117" s="89"/>
      <c r="I117" s="94"/>
      <c r="J117" s="43"/>
      <c r="K117" s="41">
        <f t="shared" si="0"/>
        <v>150101</v>
      </c>
    </row>
    <row r="118" spans="1:11" ht="75" customHeight="1" hidden="1">
      <c r="A118" s="46"/>
      <c r="B118" s="249" t="s">
        <v>315</v>
      </c>
      <c r="C118" s="92">
        <v>150101</v>
      </c>
      <c r="D118" s="91" t="s">
        <v>412</v>
      </c>
      <c r="E118" s="94"/>
      <c r="F118" s="94"/>
      <c r="G118" s="94"/>
      <c r="H118" s="89"/>
      <c r="I118" s="96"/>
      <c r="J118" s="43"/>
      <c r="K118" s="41">
        <f t="shared" si="0"/>
        <v>150101</v>
      </c>
    </row>
    <row r="119" spans="1:11" ht="45" customHeight="1" hidden="1">
      <c r="A119" s="46"/>
      <c r="B119" s="249" t="s">
        <v>315</v>
      </c>
      <c r="C119" s="92">
        <v>150101</v>
      </c>
      <c r="D119" s="91" t="s">
        <v>413</v>
      </c>
      <c r="E119" s="94"/>
      <c r="F119" s="94"/>
      <c r="G119" s="94"/>
      <c r="H119" s="89"/>
      <c r="I119" s="94"/>
      <c r="J119" s="43"/>
      <c r="K119" s="41">
        <f t="shared" si="0"/>
        <v>150101</v>
      </c>
    </row>
    <row r="120" spans="1:11" ht="60" customHeight="1" hidden="1">
      <c r="A120" s="46"/>
      <c r="B120" s="249" t="s">
        <v>315</v>
      </c>
      <c r="C120" s="92">
        <v>150101</v>
      </c>
      <c r="D120" s="91" t="s">
        <v>414</v>
      </c>
      <c r="E120" s="94"/>
      <c r="F120" s="94"/>
      <c r="G120" s="94"/>
      <c r="H120" s="89"/>
      <c r="I120" s="94"/>
      <c r="J120" s="43"/>
      <c r="K120" s="41">
        <f t="shared" si="0"/>
        <v>150101</v>
      </c>
    </row>
    <row r="121" spans="1:11" s="64" customFormat="1" ht="75" customHeight="1" hidden="1">
      <c r="A121" s="61"/>
      <c r="B121" s="249"/>
      <c r="C121" s="92">
        <v>150101</v>
      </c>
      <c r="D121" s="91" t="s">
        <v>427</v>
      </c>
      <c r="E121" s="94"/>
      <c r="F121" s="94"/>
      <c r="G121" s="94"/>
      <c r="H121" s="89">
        <v>60000</v>
      </c>
      <c r="I121" s="94"/>
      <c r="J121" s="43"/>
      <c r="K121" s="63">
        <f t="shared" si="0"/>
        <v>210101</v>
      </c>
    </row>
    <row r="122" spans="1:11" s="64" customFormat="1" ht="135" customHeight="1" hidden="1">
      <c r="A122" s="61"/>
      <c r="B122" s="249"/>
      <c r="C122" s="92">
        <v>150101</v>
      </c>
      <c r="D122" s="91" t="s">
        <v>428</v>
      </c>
      <c r="E122" s="94"/>
      <c r="F122" s="94"/>
      <c r="G122" s="94"/>
      <c r="H122" s="89">
        <v>20000</v>
      </c>
      <c r="I122" s="94"/>
      <c r="J122" s="43"/>
      <c r="K122" s="63">
        <f t="shared" si="0"/>
        <v>170101</v>
      </c>
    </row>
    <row r="123" spans="1:11" s="64" customFormat="1" ht="45" customHeight="1" hidden="1">
      <c r="A123" s="61"/>
      <c r="B123" s="249"/>
      <c r="C123" s="92">
        <v>150101</v>
      </c>
      <c r="D123" s="91" t="s">
        <v>415</v>
      </c>
      <c r="E123" s="94"/>
      <c r="F123" s="94"/>
      <c r="G123" s="94"/>
      <c r="H123" s="89"/>
      <c r="I123" s="94"/>
      <c r="J123" s="43"/>
      <c r="K123" s="63">
        <f t="shared" si="0"/>
        <v>150101</v>
      </c>
    </row>
    <row r="124" spans="1:11" s="64" customFormat="1" ht="60" customHeight="1" hidden="1">
      <c r="A124" s="61"/>
      <c r="B124" s="249"/>
      <c r="C124" s="92">
        <v>150101</v>
      </c>
      <c r="D124" s="91" t="s">
        <v>416</v>
      </c>
      <c r="E124" s="94"/>
      <c r="F124" s="94"/>
      <c r="G124" s="94"/>
      <c r="H124" s="89"/>
      <c r="I124" s="94"/>
      <c r="J124" s="43"/>
      <c r="K124" s="63">
        <f t="shared" si="0"/>
        <v>150101</v>
      </c>
    </row>
    <row r="125" spans="1:11" ht="30" customHeight="1" hidden="1">
      <c r="A125" s="46"/>
      <c r="B125" s="249"/>
      <c r="C125" s="92">
        <v>150101</v>
      </c>
      <c r="D125" s="91" t="s">
        <v>417</v>
      </c>
      <c r="E125" s="94"/>
      <c r="F125" s="94"/>
      <c r="G125" s="94"/>
      <c r="H125" s="89"/>
      <c r="I125" s="94"/>
      <c r="J125" s="43"/>
      <c r="K125" s="41">
        <f t="shared" si="0"/>
        <v>150101</v>
      </c>
    </row>
    <row r="126" spans="1:11" ht="105" customHeight="1" hidden="1">
      <c r="A126" s="46"/>
      <c r="B126" s="249"/>
      <c r="C126" s="92">
        <v>150101</v>
      </c>
      <c r="D126" s="91" t="s">
        <v>429</v>
      </c>
      <c r="E126" s="94"/>
      <c r="F126" s="94"/>
      <c r="G126" s="94"/>
      <c r="H126" s="89">
        <v>44626</v>
      </c>
      <c r="I126" s="94"/>
      <c r="J126" s="43"/>
      <c r="K126" s="41">
        <f t="shared" si="0"/>
        <v>194727</v>
      </c>
    </row>
    <row r="127" spans="1:11" ht="150" customHeight="1" hidden="1">
      <c r="A127" s="46"/>
      <c r="B127" s="249"/>
      <c r="C127" s="92">
        <v>150101</v>
      </c>
      <c r="D127" s="91" t="s">
        <v>430</v>
      </c>
      <c r="E127" s="94"/>
      <c r="F127" s="94"/>
      <c r="G127" s="94"/>
      <c r="H127" s="89">
        <v>5374</v>
      </c>
      <c r="I127" s="94"/>
      <c r="J127" s="43"/>
      <c r="K127" s="41">
        <f t="shared" si="0"/>
        <v>155475</v>
      </c>
    </row>
    <row r="128" spans="1:11" ht="315" customHeight="1" hidden="1">
      <c r="A128" s="46"/>
      <c r="B128" s="249"/>
      <c r="C128" s="92">
        <v>150101</v>
      </c>
      <c r="D128" s="91" t="s">
        <v>431</v>
      </c>
      <c r="E128" s="94"/>
      <c r="F128" s="94"/>
      <c r="G128" s="94"/>
      <c r="H128" s="89">
        <v>44200</v>
      </c>
      <c r="I128" s="94"/>
      <c r="J128" s="43"/>
      <c r="K128" s="41">
        <f t="shared" si="0"/>
        <v>194301</v>
      </c>
    </row>
    <row r="129" spans="1:11" ht="105" customHeight="1" hidden="1">
      <c r="A129" s="46"/>
      <c r="B129" s="249"/>
      <c r="C129" s="92">
        <v>150101</v>
      </c>
      <c r="D129" s="91" t="s">
        <v>432</v>
      </c>
      <c r="E129" s="94"/>
      <c r="F129" s="94"/>
      <c r="G129" s="94"/>
      <c r="H129" s="89">
        <v>30000</v>
      </c>
      <c r="I129" s="94"/>
      <c r="J129" s="43"/>
      <c r="K129" s="41">
        <f t="shared" si="0"/>
        <v>180101</v>
      </c>
    </row>
    <row r="130" spans="1:11" s="50" customFormat="1" ht="15" customHeight="1" hidden="1">
      <c r="A130" s="46"/>
      <c r="B130" s="249"/>
      <c r="C130" s="92">
        <v>150101</v>
      </c>
      <c r="D130" s="91" t="s">
        <v>408</v>
      </c>
      <c r="E130" s="94"/>
      <c r="F130" s="94"/>
      <c r="G130" s="94"/>
      <c r="H130" s="89">
        <v>200000</v>
      </c>
      <c r="I130" s="94"/>
      <c r="J130" s="45">
        <f>SUM(J21:J21)</f>
        <v>0</v>
      </c>
      <c r="K130" s="48">
        <f t="shared" si="0"/>
        <v>350101</v>
      </c>
    </row>
    <row r="131" spans="1:11" s="50" customFormat="1" ht="11.25" customHeight="1" hidden="1">
      <c r="A131" s="86"/>
      <c r="B131" s="249"/>
      <c r="C131" s="92">
        <v>150101</v>
      </c>
      <c r="D131" s="91" t="s">
        <v>433</v>
      </c>
      <c r="E131" s="94"/>
      <c r="F131" s="94"/>
      <c r="G131" s="94"/>
      <c r="H131" s="89">
        <v>5000</v>
      </c>
      <c r="I131" s="94"/>
      <c r="J131" s="86"/>
      <c r="K131" s="86"/>
    </row>
    <row r="132" spans="1:11" ht="75" customHeight="1" hidden="1">
      <c r="A132" s="46"/>
      <c r="B132" s="249"/>
      <c r="C132" s="92">
        <v>150101</v>
      </c>
      <c r="D132" s="91" t="s">
        <v>434</v>
      </c>
      <c r="E132" s="94"/>
      <c r="F132" s="94"/>
      <c r="G132" s="94"/>
      <c r="H132" s="89">
        <v>40698.38</v>
      </c>
      <c r="I132" s="94"/>
      <c r="J132" s="45">
        <v>60000</v>
      </c>
      <c r="K132" s="41">
        <f>SUM(A132:J132)</f>
        <v>250799.38</v>
      </c>
    </row>
    <row r="133" spans="1:11" s="50" customFormat="1" ht="120" customHeight="1" hidden="1">
      <c r="A133" s="46"/>
      <c r="B133" s="249"/>
      <c r="C133" s="92">
        <v>150101</v>
      </c>
      <c r="D133" s="91" t="s">
        <v>435</v>
      </c>
      <c r="E133" s="94"/>
      <c r="F133" s="94"/>
      <c r="G133" s="94"/>
      <c r="H133" s="89">
        <v>15000</v>
      </c>
      <c r="I133" s="94"/>
      <c r="J133" s="45">
        <f>SUM(J132:J132)</f>
        <v>60000</v>
      </c>
      <c r="K133" s="48">
        <f>SUM(A133:J133)</f>
        <v>225101</v>
      </c>
    </row>
    <row r="134" spans="1:11" s="50" customFormat="1" ht="15" hidden="1">
      <c r="A134" s="46"/>
      <c r="B134" s="249"/>
      <c r="C134" s="92">
        <v>150101</v>
      </c>
      <c r="D134" s="91" t="s">
        <v>409</v>
      </c>
      <c r="E134" s="94"/>
      <c r="F134" s="94"/>
      <c r="G134" s="94"/>
      <c r="H134" s="89">
        <v>100000</v>
      </c>
      <c r="I134" s="94"/>
      <c r="J134" s="45">
        <f>J130+J133</f>
        <v>60000</v>
      </c>
      <c r="K134" s="48">
        <f>SUM(A134:J134)</f>
        <v>310101</v>
      </c>
    </row>
    <row r="135" spans="2:9" ht="45" customHeight="1" hidden="1">
      <c r="B135" s="250"/>
      <c r="C135" s="92">
        <v>150101</v>
      </c>
      <c r="D135" s="62" t="s">
        <v>436</v>
      </c>
      <c r="E135" s="41"/>
      <c r="F135" s="41"/>
      <c r="G135" s="41"/>
      <c r="H135" s="42">
        <v>75120</v>
      </c>
      <c r="I135" s="63"/>
    </row>
    <row r="136" spans="2:9" ht="22.5" customHeight="1" hidden="1">
      <c r="B136" s="250"/>
      <c r="C136" s="92">
        <v>150101</v>
      </c>
      <c r="D136" s="62" t="s">
        <v>410</v>
      </c>
      <c r="E136" s="41"/>
      <c r="F136" s="41"/>
      <c r="G136" s="41"/>
      <c r="H136" s="42">
        <v>280450</v>
      </c>
      <c r="I136" s="63"/>
    </row>
    <row r="137" spans="2:9" s="83" customFormat="1" ht="31.5" customHeight="1" hidden="1">
      <c r="B137" s="251"/>
      <c r="C137" s="92">
        <v>150101</v>
      </c>
      <c r="D137" s="91"/>
      <c r="E137" s="49"/>
      <c r="F137" s="49"/>
      <c r="G137" s="49"/>
      <c r="H137" s="42"/>
      <c r="I137" s="41"/>
    </row>
    <row r="138" spans="1:11" ht="15" hidden="1">
      <c r="A138" s="74">
        <f>SUM(A21:A137)</f>
        <v>27524</v>
      </c>
      <c r="B138" s="251"/>
      <c r="C138" s="92">
        <v>150101</v>
      </c>
      <c r="D138" s="86"/>
      <c r="E138" s="86"/>
      <c r="F138" s="86"/>
      <c r="G138" s="86"/>
      <c r="H138" s="86"/>
      <c r="I138" s="41"/>
      <c r="J138" s="75">
        <f>SUM(J134)</f>
        <v>60000</v>
      </c>
      <c r="K138" s="75">
        <f>SUM(H138:J138)</f>
        <v>60000</v>
      </c>
    </row>
    <row r="139" spans="2:9" ht="15" hidden="1">
      <c r="B139" s="251"/>
      <c r="C139" s="92">
        <v>150101</v>
      </c>
      <c r="D139" s="21"/>
      <c r="E139" s="47"/>
      <c r="F139" s="41"/>
      <c r="G139" s="41"/>
      <c r="H139" s="42"/>
      <c r="I139" s="41"/>
    </row>
    <row r="140" spans="2:9" ht="15" hidden="1">
      <c r="B140" s="251"/>
      <c r="C140" s="92">
        <v>150101</v>
      </c>
      <c r="D140" s="21"/>
      <c r="E140" s="47"/>
      <c r="F140" s="48"/>
      <c r="G140" s="48"/>
      <c r="H140" s="49"/>
      <c r="I140" s="41"/>
    </row>
    <row r="141" spans="2:9" ht="15" hidden="1">
      <c r="B141" s="251"/>
      <c r="C141" s="92">
        <v>150101</v>
      </c>
      <c r="D141" s="21"/>
      <c r="E141" s="47"/>
      <c r="F141" s="48"/>
      <c r="G141" s="48"/>
      <c r="H141" s="42"/>
      <c r="I141" s="41"/>
    </row>
    <row r="142" spans="2:9" ht="15" hidden="1">
      <c r="B142" s="251"/>
      <c r="C142" s="92">
        <v>150101</v>
      </c>
      <c r="D142" s="21"/>
      <c r="E142" s="47"/>
      <c r="F142" s="48"/>
      <c r="G142" s="48"/>
      <c r="H142" s="42"/>
      <c r="I142" s="41"/>
    </row>
    <row r="143" spans="2:9" ht="15" hidden="1">
      <c r="B143" s="251"/>
      <c r="C143" s="92">
        <v>150101</v>
      </c>
      <c r="D143" s="21"/>
      <c r="E143" s="47"/>
      <c r="F143" s="48"/>
      <c r="G143" s="48"/>
      <c r="H143" s="42"/>
      <c r="I143" s="41"/>
    </row>
    <row r="144" spans="2:9" ht="15" hidden="1">
      <c r="B144" s="251"/>
      <c r="C144" s="92">
        <v>150101</v>
      </c>
      <c r="D144" s="21"/>
      <c r="E144" s="47"/>
      <c r="F144" s="48"/>
      <c r="G144" s="48"/>
      <c r="H144" s="42"/>
      <c r="I144" s="41"/>
    </row>
    <row r="145" spans="2:9" ht="15" hidden="1">
      <c r="B145" s="251"/>
      <c r="C145" s="92">
        <v>150101</v>
      </c>
      <c r="D145" s="21"/>
      <c r="E145" s="47"/>
      <c r="F145" s="48"/>
      <c r="G145" s="48"/>
      <c r="H145" s="42"/>
      <c r="I145" s="41"/>
    </row>
    <row r="146" spans="2:9" ht="15" hidden="1">
      <c r="B146" s="251"/>
      <c r="C146" s="92">
        <v>150101</v>
      </c>
      <c r="D146" s="21" t="s">
        <v>437</v>
      </c>
      <c r="E146" s="47"/>
      <c r="F146" s="48"/>
      <c r="G146" s="48"/>
      <c r="H146" s="42">
        <v>22980</v>
      </c>
      <c r="I146" s="41"/>
    </row>
    <row r="147" spans="2:9" ht="15" hidden="1">
      <c r="B147" s="251"/>
      <c r="C147" s="92">
        <v>150101</v>
      </c>
      <c r="D147" s="21" t="s">
        <v>438</v>
      </c>
      <c r="E147" s="47">
        <v>406</v>
      </c>
      <c r="F147" s="48"/>
      <c r="G147" s="48"/>
      <c r="H147" s="42">
        <v>406</v>
      </c>
      <c r="I147" s="41"/>
    </row>
    <row r="148" spans="2:9" ht="15" hidden="1">
      <c r="B148" s="251"/>
      <c r="C148" s="92">
        <v>150101</v>
      </c>
      <c r="D148" s="21" t="s">
        <v>439</v>
      </c>
      <c r="E148" s="47"/>
      <c r="F148" s="48"/>
      <c r="G148" s="48"/>
      <c r="H148" s="42">
        <v>666</v>
      </c>
      <c r="I148" s="41"/>
    </row>
    <row r="149" spans="2:9" ht="15" hidden="1">
      <c r="B149" s="251"/>
      <c r="C149" s="92">
        <v>150101</v>
      </c>
      <c r="D149" s="21" t="s">
        <v>440</v>
      </c>
      <c r="E149" s="47">
        <v>917</v>
      </c>
      <c r="F149" s="48"/>
      <c r="G149" s="48"/>
      <c r="H149" s="42">
        <v>917</v>
      </c>
      <c r="I149" s="41"/>
    </row>
    <row r="150" spans="2:9" ht="15" hidden="1">
      <c r="B150" s="251"/>
      <c r="C150" s="92">
        <v>150101</v>
      </c>
      <c r="D150" s="21" t="s">
        <v>441</v>
      </c>
      <c r="E150" s="47">
        <v>2186</v>
      </c>
      <c r="F150" s="48"/>
      <c r="G150" s="48"/>
      <c r="H150" s="42">
        <v>2186</v>
      </c>
      <c r="I150" s="41"/>
    </row>
    <row r="151" spans="2:9" ht="15" hidden="1">
      <c r="B151" s="251"/>
      <c r="C151" s="92">
        <v>150101</v>
      </c>
      <c r="D151" s="21" t="s">
        <v>442</v>
      </c>
      <c r="E151" s="47">
        <v>12000</v>
      </c>
      <c r="F151" s="48"/>
      <c r="G151" s="48"/>
      <c r="H151" s="42">
        <v>12000</v>
      </c>
      <c r="I151" s="41"/>
    </row>
    <row r="152" spans="2:9" ht="15" hidden="1">
      <c r="B152" s="251"/>
      <c r="C152" s="92">
        <v>150101</v>
      </c>
      <c r="D152" s="21" t="s">
        <v>443</v>
      </c>
      <c r="E152" s="47">
        <v>19200</v>
      </c>
      <c r="F152" s="48"/>
      <c r="G152" s="48"/>
      <c r="H152" s="42">
        <f>15600+3600</f>
        <v>19200</v>
      </c>
      <c r="I152" s="41"/>
    </row>
    <row r="153" spans="2:9" ht="15" hidden="1">
      <c r="B153" s="251"/>
      <c r="C153" s="92">
        <v>150101</v>
      </c>
      <c r="D153" s="21" t="s">
        <v>444</v>
      </c>
      <c r="E153" s="47"/>
      <c r="F153" s="48"/>
      <c r="G153" s="48"/>
      <c r="H153" s="42">
        <v>8560</v>
      </c>
      <c r="I153" s="41"/>
    </row>
    <row r="154" spans="2:9" ht="15" hidden="1">
      <c r="B154" s="251"/>
      <c r="C154" s="92">
        <v>180409</v>
      </c>
      <c r="D154" s="21" t="s">
        <v>368</v>
      </c>
      <c r="E154" s="47"/>
      <c r="F154" s="48"/>
      <c r="G154" s="48"/>
      <c r="H154" s="42">
        <v>10000</v>
      </c>
      <c r="I154" s="41"/>
    </row>
    <row r="155" spans="2:9" ht="15" hidden="1">
      <c r="B155" s="251"/>
      <c r="C155" s="92">
        <v>150101</v>
      </c>
      <c r="D155" s="21" t="s">
        <v>445</v>
      </c>
      <c r="E155" s="47"/>
      <c r="F155" s="48"/>
      <c r="G155" s="48"/>
      <c r="H155" s="42">
        <v>2708</v>
      </c>
      <c r="I155" s="41"/>
    </row>
    <row r="156" spans="2:9" ht="15" hidden="1">
      <c r="B156" s="251"/>
      <c r="C156" s="92">
        <v>150101</v>
      </c>
      <c r="D156" s="21" t="s">
        <v>446</v>
      </c>
      <c r="E156" s="47"/>
      <c r="F156" s="48"/>
      <c r="G156" s="48"/>
      <c r="H156" s="42">
        <v>1671</v>
      </c>
      <c r="I156" s="41"/>
    </row>
    <row r="157" spans="2:9" ht="15" hidden="1">
      <c r="B157" s="251"/>
      <c r="C157" s="92">
        <v>150101</v>
      </c>
      <c r="D157" s="21" t="s">
        <v>447</v>
      </c>
      <c r="E157" s="47"/>
      <c r="F157" s="48"/>
      <c r="G157" s="48"/>
      <c r="H157" s="42">
        <v>3366</v>
      </c>
      <c r="I157" s="41"/>
    </row>
    <row r="158" spans="2:9" ht="15" hidden="1">
      <c r="B158" s="251"/>
      <c r="C158" s="92">
        <v>150101</v>
      </c>
      <c r="D158" s="21" t="s">
        <v>448</v>
      </c>
      <c r="E158" s="47"/>
      <c r="F158" s="48"/>
      <c r="G158" s="48"/>
      <c r="H158" s="42">
        <v>4500</v>
      </c>
      <c r="I158" s="41"/>
    </row>
    <row r="159" spans="2:9" ht="15" hidden="1">
      <c r="B159" s="251"/>
      <c r="C159" s="92">
        <v>150101</v>
      </c>
      <c r="D159" s="21" t="s">
        <v>449</v>
      </c>
      <c r="E159" s="47"/>
      <c r="F159" s="48"/>
      <c r="G159" s="48"/>
      <c r="H159" s="42">
        <v>8411</v>
      </c>
      <c r="I159" s="41"/>
    </row>
    <row r="160" spans="2:9" ht="15" hidden="1">
      <c r="B160" s="251"/>
      <c r="C160" s="92">
        <v>150101</v>
      </c>
      <c r="D160" s="21" t="s">
        <v>450</v>
      </c>
      <c r="E160" s="47">
        <v>1200</v>
      </c>
      <c r="F160" s="48"/>
      <c r="G160" s="48"/>
      <c r="H160" s="42">
        <v>1200</v>
      </c>
      <c r="I160" s="41"/>
    </row>
    <row r="161" spans="2:9" ht="15" hidden="1">
      <c r="B161" s="251"/>
      <c r="C161" s="92">
        <v>150101</v>
      </c>
      <c r="D161" s="21" t="s">
        <v>451</v>
      </c>
      <c r="E161" s="47">
        <v>7200</v>
      </c>
      <c r="F161" s="48"/>
      <c r="G161" s="48"/>
      <c r="H161" s="42">
        <v>7200</v>
      </c>
      <c r="I161" s="41"/>
    </row>
    <row r="162" spans="2:9" ht="15" hidden="1">
      <c r="B162" s="251"/>
      <c r="C162" s="92">
        <v>150101</v>
      </c>
      <c r="D162" s="21" t="s">
        <v>452</v>
      </c>
      <c r="E162" s="47">
        <v>1200</v>
      </c>
      <c r="F162" s="48"/>
      <c r="G162" s="48"/>
      <c r="H162" s="42">
        <v>1200</v>
      </c>
      <c r="I162" s="41"/>
    </row>
    <row r="163" spans="2:9" ht="15" hidden="1">
      <c r="B163" s="251"/>
      <c r="C163" s="92">
        <v>150101</v>
      </c>
      <c r="D163" s="21" t="s">
        <v>453</v>
      </c>
      <c r="E163" s="47">
        <v>34205</v>
      </c>
      <c r="F163" s="48"/>
      <c r="G163" s="48"/>
      <c r="H163" s="42">
        <v>34205</v>
      </c>
      <c r="I163" s="41"/>
    </row>
    <row r="164" spans="2:9" ht="15" hidden="1">
      <c r="B164" s="251"/>
      <c r="C164" s="92">
        <v>150101</v>
      </c>
      <c r="D164" s="21" t="s">
        <v>454</v>
      </c>
      <c r="E164" s="47">
        <v>7676</v>
      </c>
      <c r="F164" s="48"/>
      <c r="G164" s="48"/>
      <c r="H164" s="42">
        <v>7676</v>
      </c>
      <c r="I164" s="41"/>
    </row>
    <row r="165" spans="2:9" ht="15" hidden="1">
      <c r="B165" s="251"/>
      <c r="C165" s="92">
        <v>150101</v>
      </c>
      <c r="D165" s="21" t="s">
        <v>455</v>
      </c>
      <c r="E165" s="47">
        <v>18522</v>
      </c>
      <c r="F165" s="48"/>
      <c r="G165" s="48"/>
      <c r="H165" s="42">
        <v>18522</v>
      </c>
      <c r="I165" s="41"/>
    </row>
    <row r="166" spans="2:9" ht="15" hidden="1">
      <c r="B166" s="251"/>
      <c r="C166" s="92">
        <v>150101</v>
      </c>
      <c r="D166" s="21" t="s">
        <v>456</v>
      </c>
      <c r="E166" s="47"/>
      <c r="F166" s="48"/>
      <c r="G166" s="48"/>
      <c r="H166" s="42">
        <v>37000</v>
      </c>
      <c r="I166" s="41"/>
    </row>
    <row r="167" spans="2:9" ht="15" hidden="1">
      <c r="B167" s="251"/>
      <c r="C167" s="92">
        <v>150101</v>
      </c>
      <c r="D167" s="21" t="s">
        <v>457</v>
      </c>
      <c r="E167" s="47"/>
      <c r="F167" s="48"/>
      <c r="G167" s="48"/>
      <c r="H167" s="42">
        <v>5000</v>
      </c>
      <c r="I167" s="41"/>
    </row>
    <row r="168" spans="2:9" ht="15" hidden="1">
      <c r="B168" s="251"/>
      <c r="C168" s="92">
        <v>150101</v>
      </c>
      <c r="D168" s="21" t="s">
        <v>464</v>
      </c>
      <c r="E168" s="47"/>
      <c r="F168" s="48"/>
      <c r="G168" s="48"/>
      <c r="H168" s="42">
        <v>20000</v>
      </c>
      <c r="I168" s="41"/>
    </row>
    <row r="169" spans="2:9" ht="15" hidden="1">
      <c r="B169" s="251"/>
      <c r="C169" s="92">
        <v>150101</v>
      </c>
      <c r="D169" s="21" t="s">
        <v>465</v>
      </c>
      <c r="E169" s="47"/>
      <c r="F169" s="48"/>
      <c r="G169" s="48"/>
      <c r="H169" s="42">
        <v>10000</v>
      </c>
      <c r="I169" s="41"/>
    </row>
    <row r="170" spans="2:9" ht="15" hidden="1">
      <c r="B170" s="251"/>
      <c r="C170" s="92">
        <v>150101</v>
      </c>
      <c r="D170" s="21" t="s">
        <v>466</v>
      </c>
      <c r="E170" s="47"/>
      <c r="F170" s="48"/>
      <c r="G170" s="48"/>
      <c r="H170" s="42">
        <v>8936</v>
      </c>
      <c r="I170" s="41"/>
    </row>
    <row r="171" spans="2:9" ht="15" hidden="1">
      <c r="B171" s="251"/>
      <c r="C171" s="92">
        <v>150101</v>
      </c>
      <c r="D171" s="21" t="s">
        <v>467</v>
      </c>
      <c r="E171" s="47"/>
      <c r="F171" s="48"/>
      <c r="G171" s="48"/>
      <c r="H171" s="42">
        <v>5048</v>
      </c>
      <c r="I171" s="41"/>
    </row>
    <row r="172" spans="2:9" ht="15" hidden="1">
      <c r="B172" s="251"/>
      <c r="C172" s="92">
        <v>150101</v>
      </c>
      <c r="D172" s="21" t="s">
        <v>468</v>
      </c>
      <c r="E172" s="47"/>
      <c r="F172" s="48"/>
      <c r="G172" s="48"/>
      <c r="H172" s="42">
        <v>3393</v>
      </c>
      <c r="I172" s="41"/>
    </row>
    <row r="173" spans="2:9" ht="15" hidden="1">
      <c r="B173" s="251"/>
      <c r="C173" s="92">
        <v>150101</v>
      </c>
      <c r="D173" s="21" t="s">
        <v>469</v>
      </c>
      <c r="E173" s="47"/>
      <c r="F173" s="48"/>
      <c r="G173" s="48"/>
      <c r="H173" s="42">
        <v>16000</v>
      </c>
      <c r="I173" s="41"/>
    </row>
    <row r="174" spans="2:9" ht="15" hidden="1">
      <c r="B174" s="251"/>
      <c r="C174" s="92">
        <v>180409</v>
      </c>
      <c r="D174" s="21" t="s">
        <v>370</v>
      </c>
      <c r="E174" s="47"/>
      <c r="F174" s="48"/>
      <c r="G174" s="48"/>
      <c r="H174" s="42">
        <v>250000</v>
      </c>
      <c r="I174" s="41"/>
    </row>
    <row r="175" spans="2:9" ht="15" hidden="1">
      <c r="B175" s="251"/>
      <c r="C175" s="92"/>
      <c r="D175" s="21"/>
      <c r="E175" s="47"/>
      <c r="F175" s="48"/>
      <c r="G175" s="48"/>
      <c r="H175" s="42"/>
      <c r="I175" s="41"/>
    </row>
    <row r="176" spans="2:9" ht="15" hidden="1">
      <c r="B176" s="251"/>
      <c r="C176" s="44"/>
      <c r="D176" s="21" t="s">
        <v>266</v>
      </c>
      <c r="E176" s="49">
        <f>SUM(E95:E174)</f>
        <v>104712</v>
      </c>
      <c r="F176" s="49" t="s">
        <v>354</v>
      </c>
      <c r="G176" s="49">
        <f>G137+G140</f>
        <v>0</v>
      </c>
      <c r="H176" s="49">
        <f>SUM(H95:H174)</f>
        <v>4272809.779999999</v>
      </c>
      <c r="I176" s="41"/>
    </row>
    <row r="177" spans="5:9" ht="15" hidden="1">
      <c r="E177" s="51"/>
      <c r="F177" s="52"/>
      <c r="G177" s="52"/>
      <c r="H177" s="53"/>
      <c r="I177" s="41"/>
    </row>
    <row r="178" spans="2:9" ht="15" hidden="1">
      <c r="B178" s="252"/>
      <c r="I178" s="41"/>
    </row>
    <row r="179" spans="2:9" ht="64.5" customHeight="1">
      <c r="B179" s="252"/>
      <c r="C179" s="60" t="s">
        <v>355</v>
      </c>
      <c r="E179" s="40" t="s">
        <v>334</v>
      </c>
      <c r="I179" s="41"/>
    </row>
  </sheetData>
  <mergeCells count="13">
    <mergeCell ref="E2:H2"/>
    <mergeCell ref="E3:F3"/>
    <mergeCell ref="A4:I4"/>
    <mergeCell ref="A5:I5"/>
    <mergeCell ref="A6:I6"/>
    <mergeCell ref="D8:D9"/>
    <mergeCell ref="E8:E9"/>
    <mergeCell ref="F8:F9"/>
    <mergeCell ref="B88:I88"/>
    <mergeCell ref="G8:G9"/>
    <mergeCell ref="H8:H9"/>
    <mergeCell ref="B90:I90"/>
    <mergeCell ref="B89:I89"/>
  </mergeCells>
  <printOptions/>
  <pageMargins left="0.2755905511811024" right="0.2755905511811024" top="0.1968503937007874" bottom="0.1968503937007874" header="0.11811023622047245" footer="0.15748031496062992"/>
  <pageSetup horizontalDpi="300" verticalDpi="300" orientation="landscape" paperSize="9" scale="65" r:id="rId1"/>
  <rowBreaks count="1" manualBreakCount="1">
    <brk id="44"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Мicька рада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Titanic</dc:creator>
  <cp:keywords/>
  <dc:description/>
  <cp:lastModifiedBy>Customer</cp:lastModifiedBy>
  <cp:lastPrinted>2014-01-08T09:13:29Z</cp:lastPrinted>
  <dcterms:created xsi:type="dcterms:W3CDTF">2002-06-14T08:10:00Z</dcterms:created>
  <dcterms:modified xsi:type="dcterms:W3CDTF">2014-01-08T09:13:30Z</dcterms:modified>
  <cp:category/>
  <cp:version/>
  <cp:contentType/>
  <cp:contentStatus/>
</cp:coreProperties>
</file>