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tabRatio="599" activeTab="3"/>
  </bookViews>
  <sheets>
    <sheet name="Доходи" sheetId="1" r:id="rId1"/>
    <sheet name="Функції" sheetId="2" r:id="rId2"/>
    <sheet name="Розпорядники" sheetId="3" r:id="rId3"/>
    <sheet name="Перелік об&quot;єктів " sheetId="4" r:id="rId4"/>
    <sheet name="Лист1 " sheetId="5" r:id="rId5"/>
    <sheet name="програми" sheetId="6" r:id="rId6"/>
    <sheet name="Фінансування" sheetId="7" r:id="rId7"/>
    <sheet name="Функції (2)" sheetId="8" r:id="rId8"/>
    <sheet name="Розпорядники (2)" sheetId="9" r:id="rId9"/>
  </sheets>
  <definedNames>
    <definedName name="wrn.Інструкція." localSheetId="4" hidden="1">{#N/A,#N/A,FALSE,"Лист4"}</definedName>
    <definedName name="wrn.Інструкція." localSheetId="3" hidden="1">{#N/A,#N/A,FALSE,"Лист4"}</definedName>
    <definedName name="wrn.Інструкція." localSheetId="5" hidden="1">{#N/A,#N/A,FALSE,"Лист4"}</definedName>
    <definedName name="wrn.Інструкція." localSheetId="2" hidden="1">{#N/A,#N/A,FALSE,"Лист4"}</definedName>
    <definedName name="wrn.Інструкція." localSheetId="8" hidden="1">{#N/A,#N/A,FALSE,"Лист4"}</definedName>
    <definedName name="wrn.Інструкція." localSheetId="7" hidden="1">{#N/A,#N/A,FALSE,"Лист4"}</definedName>
    <definedName name="wrn.Інструкція." hidden="1">{#N/A,#N/A,FALSE,"Лист4"}</definedName>
    <definedName name="_xlnm.Print_Titles" localSheetId="0">'Доходи'!$10:$12</definedName>
    <definedName name="_xlnm.Print_Titles" localSheetId="2">'Розпорядники'!$7:$9</definedName>
    <definedName name="_xlnm.Print_Titles" localSheetId="8">'Розпорядники (2)'!$7:$9</definedName>
    <definedName name="_xlnm.Print_Titles" localSheetId="1">'Функції'!$12:$12</definedName>
    <definedName name="_xlnm.Print_Titles" localSheetId="7">'Функції (2)'!$12:$12</definedName>
    <definedName name="_xlnm.Print_Area" localSheetId="3">'Перелік об"єктів '!$B$1:$K$243</definedName>
    <definedName name="_xlnm.Print_Area" localSheetId="5">'програми'!$B$1:$K$156</definedName>
    <definedName name="_xlnm.Print_Area" localSheetId="6">'Фінансування'!$A$1:$D$29</definedName>
    <definedName name="р" localSheetId="4" hidden="1">{#N/A,#N/A,FALSE,"Лист4"}</definedName>
    <definedName name="р" localSheetId="3" hidden="1">{#N/A,#N/A,FALSE,"Лист4"}</definedName>
    <definedName name="р" localSheetId="5" hidden="1">{#N/A,#N/A,FALSE,"Лист4"}</definedName>
    <definedName name="р" localSheetId="2" hidden="1">{#N/A,#N/A,FALSE,"Лист4"}</definedName>
    <definedName name="р" localSheetId="8" hidden="1">{#N/A,#N/A,FALSE,"Лист4"}</definedName>
    <definedName name="р" localSheetId="7" hidden="1">{#N/A,#N/A,FALSE,"Лист4"}</definedName>
    <definedName name="р" hidden="1">{#N/A,#N/A,FALSE,"Лист4"}</definedName>
  </definedNames>
  <calcPr fullCalcOnLoad="1"/>
</workbook>
</file>

<file path=xl/sharedStrings.xml><?xml version="1.0" encoding="utf-8"?>
<sst xmlns="http://schemas.openxmlformats.org/spreadsheetml/2006/main" count="1223" uniqueCount="429">
  <si>
    <t>Код</t>
  </si>
  <si>
    <t>Всього</t>
  </si>
  <si>
    <t>Видатки загального фонду</t>
  </si>
  <si>
    <t>Видатки спеціального фонду</t>
  </si>
  <si>
    <t>Разом</t>
  </si>
  <si>
    <t>Міська рада</t>
  </si>
  <si>
    <t>010116</t>
  </si>
  <si>
    <t>Органи місцевого самоврядування</t>
  </si>
  <si>
    <t>070101</t>
  </si>
  <si>
    <t>080600</t>
  </si>
  <si>
    <t>Фельдшерсько-акушерський пункт</t>
  </si>
  <si>
    <t>090412</t>
  </si>
  <si>
    <t xml:space="preserve">Інші видатки на соціальний захист </t>
  </si>
  <si>
    <t>091207</t>
  </si>
  <si>
    <t>100102</t>
  </si>
  <si>
    <t>Капітальний ремонт житлового фонду місцевих органів влади</t>
  </si>
  <si>
    <t>100203</t>
  </si>
  <si>
    <t>Благоустрій міста</t>
  </si>
  <si>
    <t>Бібліотеки</t>
  </si>
  <si>
    <t>Палаци і будинки культури, клуби</t>
  </si>
  <si>
    <t>Видатки на фінансування робіт, пов"язаних з будівництвом, реконструкцією, утриманням автодоріг загального користування</t>
  </si>
  <si>
    <t>Резервний фонд</t>
  </si>
  <si>
    <t>РАЗОМ</t>
  </si>
  <si>
    <t>Кошти, що передаються до районного бюджету з міського</t>
  </si>
  <si>
    <t>Дошкільні заклади освіти</t>
  </si>
  <si>
    <t>Додаток № 3</t>
  </si>
  <si>
    <t>070401</t>
  </si>
  <si>
    <t>Позашкільна освіта</t>
  </si>
  <si>
    <t>Капітальні вкладення</t>
  </si>
  <si>
    <t>Соціальний захист та соціальне забезпечення</t>
  </si>
  <si>
    <t>Житлово-комунальне госп-во</t>
  </si>
  <si>
    <t>Культура і мистецтво</t>
  </si>
  <si>
    <t>Будівництво</t>
  </si>
  <si>
    <t>Транспорт, дорожнє господарство, зв"язок</t>
  </si>
  <si>
    <t xml:space="preserve"> Державні цільові фонди</t>
  </si>
  <si>
    <t>Фонд охорони навколишнього природного середовища</t>
  </si>
  <si>
    <t>Видатки, не віднесені до основних груп</t>
  </si>
  <si>
    <t>Освіта</t>
  </si>
  <si>
    <t>Охорона здоров"я</t>
  </si>
  <si>
    <t>Додаток № 2</t>
  </si>
  <si>
    <t>010000</t>
  </si>
  <si>
    <t>Державне управління</t>
  </si>
  <si>
    <t>070000</t>
  </si>
  <si>
    <t>080000</t>
  </si>
  <si>
    <t>090000</t>
  </si>
  <si>
    <t>100000</t>
  </si>
  <si>
    <t>Пільги, що надаються населенню (пільги по зору)</t>
  </si>
  <si>
    <t>Додаток №  1</t>
  </si>
  <si>
    <t>Доходи</t>
  </si>
  <si>
    <t>Найменування доходів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</si>
  <si>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</si>
  <si>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</si>
  <si>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</si>
  <si>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</si>
  <si>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</si>
  <si>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</si>
  <si>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Перелік об"єктів,</t>
  </si>
  <si>
    <t>за рахунок коштів бюджету розвитку</t>
  </si>
  <si>
    <t>Код головного розпорядника коштів</t>
  </si>
  <si>
    <t>у тому числі погашення заборгованості, що утворилася на початок року</t>
  </si>
  <si>
    <t>ВСЬОГО</t>
  </si>
  <si>
    <t>Розподіл видатків міського бюджету</t>
  </si>
  <si>
    <t>Інші культурно-освітні заклади та заходи</t>
  </si>
  <si>
    <t>100201</t>
  </si>
  <si>
    <t>Теплові мережі</t>
  </si>
  <si>
    <t>001</t>
  </si>
  <si>
    <t>Кошти, що передаються із загального фонду бюджету до бюджету розвитку</t>
  </si>
  <si>
    <t>100400</t>
  </si>
  <si>
    <t>Підприємства і організації побутового обслуговування, що входять до комунальної власності</t>
  </si>
  <si>
    <t>Видатки на запобігання та ліквідацію надзвичайних ситуацій та наслідків стихійного лиха</t>
  </si>
  <si>
    <t>Попередження та ліквідація надзвичайних ситуацій та наслідків стихійного лиха</t>
  </si>
  <si>
    <t>Інші видатки</t>
  </si>
  <si>
    <t>Водопровідно-каналізаційне господарство</t>
  </si>
  <si>
    <t>(грн.)</t>
  </si>
  <si>
    <t>Загальний обсяг фінансування будівництва, грн.</t>
  </si>
  <si>
    <t>Всього видатків на завершення будівництва об"єкту на майбутні роки, грн.</t>
  </si>
  <si>
    <t>Проведення виборів народних депутатів Верховної ради Автономної Республіки Крим, міських голів</t>
  </si>
  <si>
    <t>Фінансування</t>
  </si>
  <si>
    <t>загального фонду міського бюджету</t>
  </si>
  <si>
    <t>Назва</t>
  </si>
  <si>
    <t>Сума</t>
  </si>
  <si>
    <t>Загальне фінансування</t>
  </si>
  <si>
    <t>Внутрішнє фінансування</t>
  </si>
  <si>
    <t>Фінансування за рахунок залишків коштів місцевих бюджетів</t>
  </si>
  <si>
    <t>На початок періоду</t>
  </si>
  <si>
    <t>На кінець періоду</t>
  </si>
  <si>
    <t>Фінансування за активними операціями</t>
  </si>
  <si>
    <t>Зміни обсягів готівкових коштів</t>
  </si>
  <si>
    <t xml:space="preserve">Секретар ради                                  </t>
  </si>
  <si>
    <t>Додаток № 5</t>
  </si>
  <si>
    <t>А.П.Кропивницька</t>
  </si>
  <si>
    <t>070809</t>
  </si>
  <si>
    <t>Здійснення виплат, визначених Законом України “Про реструктуризацію заборгованості з виплат, передбачених статтею 57 Закону України “Про освіту” педагогічним, науково-педагогічним та іншим категоріям працівників навчальних закладів</t>
  </si>
  <si>
    <t>091108</t>
  </si>
  <si>
    <t>Заходи по реалізації регіональних програм відпочинку і оздоровлення дітей</t>
  </si>
  <si>
    <t>Житлове будівництво та придбання житла військовослужбовцям, учасникам бойових дій в Афганістані та воєнних конфліктів у зарубіжних країнах, членам сімей військовослужбовців, що загинули під час виконання ними службових обов"язків, а також військовослужбовцям звільненим узапас або відставку за станом здоров"я, віком, вислугою років та у зв"язку із скороченням штатів, які перебувають на кватрирному обліку за місцем проживання</t>
  </si>
  <si>
    <t>100601</t>
  </si>
  <si>
    <t>В т.ч. За рахунок субвенції</t>
  </si>
  <si>
    <t>Профінансовано станом на 18.12.06р.</t>
  </si>
  <si>
    <t>Споживання</t>
  </si>
  <si>
    <t>розвитку</t>
  </si>
  <si>
    <t>Відсоток завершеності будівництва об"єктів на майбутні роки, грн</t>
  </si>
  <si>
    <t>100202</t>
  </si>
  <si>
    <t>Землеустрій</t>
  </si>
  <si>
    <t>у.т.ч. субвенція з Державного бюджету</t>
  </si>
  <si>
    <t>у т.ч.субвенція з Державного бюджету</t>
  </si>
  <si>
    <t>Сільське і лісове господарство, рибне господарство та мисливство</t>
  </si>
  <si>
    <t xml:space="preserve">від скликання міської ради </t>
  </si>
  <si>
    <t>у т.ч. субвенція з державного бюджету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</si>
  <si>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</si>
  <si>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r>
      <t>Інші послуги, пов'язані з економічною діяльністю</t>
    </r>
    <r>
      <rPr>
        <sz val="9"/>
        <rFont val="Arial"/>
        <family val="2"/>
      </rPr>
      <t> </t>
    </r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</si>
  <si>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</si>
  <si>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х</t>
  </si>
  <si>
    <t>Секретар міської ради</t>
  </si>
  <si>
    <t>на 2009 рік</t>
  </si>
  <si>
    <t>у т.ч. інша субвенція</t>
  </si>
  <si>
    <t xml:space="preserve">до рішення ХХХV сесії V </t>
  </si>
  <si>
    <t>16.06.2009р.</t>
  </si>
  <si>
    <t xml:space="preserve">  за тимчасовою класифікацією видатків та кредитування місцевих бюджетів</t>
  </si>
  <si>
    <t>Код тимчасовоії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</si>
  <si>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</si>
  <si>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з них</t>
  </si>
  <si>
    <t xml:space="preserve">оплата праці </t>
  </si>
  <si>
    <t>комунальні послуги та енергоносії</t>
  </si>
  <si>
    <t xml:space="preserve">комунальні послуги та енергоносії </t>
  </si>
  <si>
    <t>Назва головного розпорядника коштів</t>
  </si>
  <si>
    <t>Назва об"єкту відповідно до проектно-кошторисної документації; тощо</t>
  </si>
  <si>
    <t>Разом видатів на поточний рік, грн.</t>
  </si>
  <si>
    <t>до рішення IV  сесії VI скликання</t>
  </si>
  <si>
    <t>до рішення ІV  сесії VІ скликання</t>
  </si>
  <si>
    <t>Капітальний ремонт прибудинкових територій</t>
  </si>
  <si>
    <t>Поповнення статутного фонду КП "Теплолюкс"</t>
  </si>
  <si>
    <t>Капітальний ремонт водоканалізаційних колодязів</t>
  </si>
  <si>
    <t>Поповнення статутного фонду КП "Теплосервіс"</t>
  </si>
  <si>
    <t>Видатки міського бюджету на 2011 рік</t>
  </si>
  <si>
    <t xml:space="preserve"> на 2011 рік за головними розпорядниками коштів</t>
  </si>
  <si>
    <t xml:space="preserve"> бюджет розвитку</t>
  </si>
  <si>
    <t xml:space="preserve">з них </t>
  </si>
  <si>
    <t>капітальні видатки  за рахунок коштів, що передаються із загального фонду до бюджету розвитку (спеціального фонду)</t>
  </si>
  <si>
    <t xml:space="preserve">Код тимчасовоії класифікації видатків </t>
  </si>
  <si>
    <t xml:space="preserve"> міської ради від 30.12.2010р. №  50</t>
  </si>
  <si>
    <t xml:space="preserve"> міської ради від 30.12.2010р. № 50</t>
  </si>
  <si>
    <t>У т. ч. бюджет розвитку</t>
  </si>
  <si>
    <t>2</t>
  </si>
  <si>
    <t>4</t>
  </si>
  <si>
    <t>6</t>
  </si>
  <si>
    <t>200000</t>
  </si>
  <si>
    <t>208000</t>
  </si>
  <si>
    <t>208400</t>
  </si>
  <si>
    <t>600000</t>
  </si>
  <si>
    <t>602000</t>
  </si>
  <si>
    <t>602400</t>
  </si>
  <si>
    <t>Фінансування за рахунок зміни залишків коштів місцевих бюджетів</t>
  </si>
  <si>
    <t>Кошти, що одержані із загального фонду бюджету до бюджету розвитку ( спеціального фонду)</t>
  </si>
  <si>
    <t>Всього за типом кредитора</t>
  </si>
  <si>
    <t>Всього за типом боргового зобов"язання</t>
  </si>
  <si>
    <t>Додаток №  4</t>
  </si>
  <si>
    <t>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</t>
  </si>
  <si>
    <t>Житлове будівництво та придбання житла військовослужбовцям, учасникам бойових дій в Афганістані та воєнних конфліктів у зарубіжних країнах, членам сімей військовослужбовців, що загинули під час виконання ними службових обов"язків, а також військовослужбов</t>
  </si>
  <si>
    <t>.</t>
  </si>
  <si>
    <t>Надходження від викидів забруднюючих речовин в атмосферне повітря стаціонарними джерелами забруднення </t>
  </si>
  <si>
    <t xml:space="preserve"> на 2012 рік за головними розпорядниками коштів</t>
  </si>
  <si>
    <t>до рішення ХV (позачергової) сесії VІ скликання</t>
  </si>
  <si>
    <t xml:space="preserve"> міської ради від </t>
  </si>
  <si>
    <t>30.12.2011р.</t>
  </si>
  <si>
    <t xml:space="preserve"> видатки на які у 2012 році будуть проводитись</t>
  </si>
  <si>
    <t>КФК</t>
  </si>
  <si>
    <t>КТВК</t>
  </si>
  <si>
    <t>ПКД на реконструкцію очисних споруд каналізації м.Коростишева</t>
  </si>
  <si>
    <t>Генеральний план розвитку міста Коростишева</t>
  </si>
  <si>
    <t>Співфінансування на будівництво полігону ТПВ</t>
  </si>
  <si>
    <t>Капітальний ремонт житлового фонду</t>
  </si>
  <si>
    <t>Капітальний ремонт тепло-водо-каналізаційних систем житлових будинків м. Коростишів</t>
  </si>
  <si>
    <t>Капітальний ремонт доріг</t>
  </si>
  <si>
    <t>Капітальний ремонт системи водопостачання по вул. 50 років ВЛКСМ</t>
  </si>
  <si>
    <t xml:space="preserve">Капітальний ремонт засувок на водогінних мережах міста </t>
  </si>
  <si>
    <t>Капітальний ремонт КНС по вул.У.Громової</t>
  </si>
  <si>
    <t>Капітальний ремонт пожежних гідрантів</t>
  </si>
  <si>
    <t>Капітальний ремонт харчоблоку ДНЗ №6"Ластівка"</t>
  </si>
  <si>
    <t>Капітальний ремонт підвального приміщення ДНЗ №7 "Сонечко"</t>
  </si>
  <si>
    <t>Поповнення статутного фонду "Тепломережа"</t>
  </si>
  <si>
    <t>Придбання глибинних насосів для артезіанських свердловин</t>
  </si>
  <si>
    <t>Придбання техніки КП "Комунальник"</t>
  </si>
  <si>
    <t>Придбання техніки КП "Коростишівська комунальна служба"</t>
  </si>
  <si>
    <t>Капітальний ремонт фасадних розводок по вул.Більшовицька 103 в м.Коростишеві</t>
  </si>
  <si>
    <t>Капітальний ремонт тепломереж по вул. Ч.Площа, 4</t>
  </si>
  <si>
    <t>Капітальний ремонт тепломереж по вул. Р. Люксенург</t>
  </si>
  <si>
    <t>Капітальний ремонт даху ДЮКФП</t>
  </si>
  <si>
    <t>Виготовлення ПКД по ремонту даху ДЮКФП</t>
  </si>
  <si>
    <t>Капітальний ремонт клубу с. Теснівки</t>
  </si>
  <si>
    <t>Капітальний ремонт приміщень міської ради</t>
  </si>
  <si>
    <t>Реконструкція ДНЗ № 10</t>
  </si>
  <si>
    <t>до рішення LІI  (розачергової) сесії V скликання</t>
  </si>
  <si>
    <t xml:space="preserve"> міської ради від 07.10.2010р.</t>
  </si>
  <si>
    <t xml:space="preserve"> видатки на які у 2010 році будуть проводитись</t>
  </si>
  <si>
    <t>Капітальні роботи з заміни фасадного газопроводу по вул.. І. Франко, 2б, 2в, 2г, 4 в м.Коростишеві</t>
  </si>
  <si>
    <t>Виготовлення ПКД по заміні фасадних розгалужень газової мережі м. Коростишів</t>
  </si>
  <si>
    <t>Придбання контейнерів для ТПВ</t>
  </si>
  <si>
    <t>Капітальний ремонт навісу автобусної зупинки по вул. Балакіна</t>
  </si>
  <si>
    <t>Капітальний ремонт навісу автобусної зупинки по вул. Гелевея</t>
  </si>
  <si>
    <t>Капітальний ремонт навісу автобусної зупинки по вул. Маяковського</t>
  </si>
  <si>
    <t>ПКД для будівництва газопроводу с. Теснівка та хутір Бобрик</t>
  </si>
  <si>
    <t>Реконструкція мінікотельні в КСЮТ по вул. К.Маркса,44 в м.Коростишів Житомирської обл.</t>
  </si>
  <si>
    <t>Капітальний ремонт зливової каналізації вул.Заводська  м.Коростишів</t>
  </si>
  <si>
    <t>Капітальний ремонт зливової каналізації по вул.Тельмана в м.Коростишеві Житомирської обл.</t>
  </si>
  <si>
    <t>Виготовлення ПКД на капітальний ремонт зливової каналізації вулиць Тельмана, Куйбишева, Заводської, Гастелло, Шелушкова, Некрасова, пров. Рози Люксембург, пров. Тельмана, в м.Коростишеві Житомирської обл.</t>
  </si>
  <si>
    <t>Капітальний  ремонт міських  водогінних мереж по вул. Кірова в м. Коростишеві</t>
  </si>
  <si>
    <t>ПКД на реконструкцію даху ДЮКФП</t>
  </si>
  <si>
    <t>Капітальний ремонт теплових мереж м. Коростишева</t>
  </si>
  <si>
    <t>Капітальний ремонт системи водопостачання та водовідведення по вул. Миру, 5</t>
  </si>
  <si>
    <t>Придбання машини МРД 4</t>
  </si>
  <si>
    <t>Капітальний ремонт системи водопостачання по вул. Р. Люксмбург</t>
  </si>
  <si>
    <t>Оплата за технагляд минулих років по газопостачанню житлових будинків по вул.К. Лібкнехта №8,10,14,16 в м.Коростишеві</t>
  </si>
  <si>
    <t>Оплата за технагляд минулих років по газопостачанню вул.Васильченко в м.Коростишеві</t>
  </si>
  <si>
    <t>Оплата за технагляд минулих років по газопостачанню 19 рембуддільниці в м.Коростишеві</t>
  </si>
  <si>
    <t>Технагляд (капітальні роботи з заміни фасадного газопроводу по вул.. І. Франко, 2б, 2в, 2г, 4 в м.Коростишеві)</t>
  </si>
  <si>
    <t>Придбання альтанки</t>
  </si>
  <si>
    <t>Придбання навісів для автозупинок</t>
  </si>
  <si>
    <t>Капітальний ремонт трактора ДТ - 75</t>
  </si>
  <si>
    <t>Капітальний ремонт гребеня на даху вул. Островського, 10</t>
  </si>
  <si>
    <t>Капітальний ремонт гребеня на даху вул. Шевченка, 15</t>
  </si>
  <si>
    <t>Капітальний ремонт пандуса в житловому будинку по вул. Назаренка, 1-А в м. Коростишеві</t>
  </si>
  <si>
    <t>Капітальний ремонт огорожі на площадці для сміття вул. Більшовицька, 103</t>
  </si>
  <si>
    <t>ПКД на капітальний ремонт вуличного освітлення центральної частини м. Коростишів і міського парку</t>
  </si>
  <si>
    <t>Придбання перила для міського парку</t>
  </si>
  <si>
    <t>Придбання в"їздних воріт на кладовище</t>
  </si>
  <si>
    <t>Придбання дверей в міський туалет</t>
  </si>
  <si>
    <t>Капітальний ремонт інженерних мереж систем водопроводу, каналізації ДНЗ №10 по вул. Леніна в м.Коростишеві</t>
  </si>
  <si>
    <t>Капітальний ремонт теплових інженерних мереж по пров. К. Лібкнехта в м.Коростишів</t>
  </si>
  <si>
    <t>Капітальний ремонт інженерних мереж водопроводу жилого будинку № 5 по вул. Миру в м.Коростишеві</t>
  </si>
  <si>
    <t>Придбання запасних агрегатів до автомобілів ГАЗ 66 та ГАЗ 53</t>
  </si>
  <si>
    <t>Капітальний ремонт квартир житлового будинку по вул. Шевченка, 22 кв. 2</t>
  </si>
  <si>
    <t>Капітальний ремонт котельні по вул. К.Лібкнехта, 12</t>
  </si>
  <si>
    <t>Капітальний ремонт котельні по вул. Чапаєва, 5-А</t>
  </si>
  <si>
    <t>Придбання насосних агрегатів ЭЦВ 8-25-150</t>
  </si>
  <si>
    <t>Придбання насосного агрегата ЭЦВ 6-10-110</t>
  </si>
  <si>
    <t>Придбання бензогенератора SPG 3000 2.5 кв.</t>
  </si>
  <si>
    <t>Придбання цистерни вакуумної КО-503В 3,75 куб. м.</t>
  </si>
  <si>
    <t>міського бюджету на 2012рік</t>
  </si>
  <si>
    <t>Видатки міського бюджету на 2012 рік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</si>
  <si>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</si>
  <si>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</si>
  <si>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01</t>
  </si>
  <si>
    <t>Придбання комп"ютера в ДНЗ № 5 "Льонок"</t>
  </si>
  <si>
    <t>Придбання дверей в ДНЗ № 5 "Льонок"</t>
  </si>
  <si>
    <t>Придбання спортивного майданчика в ДНЗ № 6 "Ластівка"</t>
  </si>
  <si>
    <t>Придбання дверей в ДНЗ № 13 "Ялинка"</t>
  </si>
  <si>
    <t>Капітальний ремонт системи водопостачання в ДНЗ № 13 "Ялинка"</t>
  </si>
  <si>
    <t>150101</t>
  </si>
  <si>
    <t>208100</t>
  </si>
  <si>
    <t>208200</t>
  </si>
  <si>
    <t>602100</t>
  </si>
  <si>
    <t>602200</t>
  </si>
  <si>
    <t>Додаток № 4</t>
  </si>
  <si>
    <t>Джерела фінансування міського бюджету на 2012 рік</t>
  </si>
  <si>
    <t>Додаток №  6</t>
  </si>
  <si>
    <t>Перелік державних та регіональних програм по міському бюджету на 2012 рік</t>
  </si>
  <si>
    <t>Найменування програми</t>
  </si>
  <si>
    <t xml:space="preserve">Найменування програми </t>
  </si>
  <si>
    <t>Коростишівська міська рада</t>
  </si>
  <si>
    <t>Разом видатків</t>
  </si>
  <si>
    <t>Податок на 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</si>
  <si>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</si>
  <si>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</si>
  <si>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</si>
  <si>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</si>
  <si>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</si>
  <si>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Податок на прибуток підприємств та фінансових установ комунальної власності 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</si>
  <si>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</si>
  <si>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</si>
  <si>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</si>
  <si>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</si>
  <si>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</si>
  <si>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</si>
  <si>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</si>
  <si>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місця для паркування транспортних засобів, сплачений юридичними особами </t>
  </si>
  <si>
    <t xml:space="preserve">Збір за провадження торговельної діяльності (роздрібна торгівля), сплачений фізичними особами  </t>
  </si>
  <si>
    <t>Збір за провадження торговельної діяльності (роздрібна торгівля), сплачений юридичними особами </t>
  </si>
  <si>
    <t>Збір за провадження торговельної діяльності (оптова торгівля), сплачений фізичними особами </t>
  </si>
  <si>
    <t>Збір за провадження торговельної діяльності (ресторанне господарство), сплачений фізичними особами </t>
  </si>
  <si>
    <t>Збір за провадження торговельної діяльності (оптова торгівля), сплачений юридичними особами </t>
  </si>
  <si>
    <t>Збір за провадження торговельної діяльності (ресторанне господарство), сплачений юридичними особами </t>
  </si>
  <si>
    <t>Збір за провадження торговельної діяльності із придбанням пільгового торгового патенту </t>
  </si>
  <si>
    <t>Збір за провадження торговельної діяльності із придбанням короткотермінового торгового патенту </t>
  </si>
  <si>
    <t>Збір за провадження діяльності з надання платних послуг, сплачений юридичними особами </t>
  </si>
  <si>
    <t xml:space="preserve"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
 пунктах 
</t>
  </si>
  <si>
    <t>Збір за здійснення діяльності у сфері розваг, сплачений фізичними особами </t>
  </si>
  <si>
    <t>Єдиний податок з юридичних осіб </t>
  </si>
  <si>
    <t>Єдиний податок з фізичних осіб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</si>
  <si>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</si>
  <si>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</si>
  <si>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мито, що сплачується за місцем розгляду та оформлення документів, у тому числі  за оформлення документів на спадщину і дарування </t>
  </si>
  <si>
    <t>Державне мито, пов`язане з видачею та оформленням закордонних паспортів (посвідок) та паспортів громадян України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</si>
  <si>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</si>
  <si>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</si>
  <si>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</si>
  <si>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 xml:space="preserve">Кошти від відчуження майна, що належить Автономній Республіці Крим та майна, що перебуває в комунальній власності   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</si>
  <si>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</t>
  </si>
  <si>
    <t xml:space="preserve">Дотації вирівнювання, що одержуються з районних та міських (міст Києва і Севастополя, міст республіканського і обласного значення) бюджетів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</si>
  <si>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</si>
  <si>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</si>
  <si>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 </t>
  </si>
  <si>
    <t xml:space="preserve">Усього ( без урахування трансфертів) </t>
  </si>
  <si>
    <t xml:space="preserve"> </t>
  </si>
  <si>
    <t xml:space="preserve">Усього </t>
  </si>
  <si>
    <t>Програма щодо реалізації Конвенції ООН про права дитини на території Коростишівської міської ради на 2011 - 2016 роки</t>
  </si>
  <si>
    <t>Погашення кредиторської заборгованості за придбані насоси агрегатні ЕЦВ 8-25-150 (Білорусь)</t>
  </si>
  <si>
    <t>Погашення кредиторської заборгованості за виконані роботи по капітальному ремонту водогінних мереж по вул. Мануілського в м. Коростишеві</t>
  </si>
  <si>
    <t>Погашення кредиторської заборгованості за виконані роботи по капітальному ремонту водогонів в районі урочищ "Троян"</t>
  </si>
  <si>
    <t>Погашення кредиторської заборгованості за виконані роботи по капітальному ремонту системи опалення Коростишівської міської ради з влаштуванням автономного джерела опалення за адресою: вул. Чапаєва, 1 м. Коростишів</t>
  </si>
  <si>
    <t>Погашення кредиторської заборгованості за виконані роботи по капітальному ремонту водопровідних мереж по вул. Шевченко, 27 в м. Коростишеві</t>
  </si>
  <si>
    <t>Погашення кредиторської заборгованості за виконані роботи по капітальному ремонту КНС по вул. Горького</t>
  </si>
  <si>
    <t>Погашення кредиторської заборгованості за виконані роботи по капітальному ремонту каналізаційних мереж по вул. Червона Площа, 3 в м. Коростишеві</t>
  </si>
  <si>
    <t>Погашення кредиторської заборгованості за виконані роботи по капітальному ремонту тепло-водо-каналізаційних систем житлових будинків м. Коростишів</t>
  </si>
  <si>
    <t>Погашення кредиторської заборгованості за технічний нагляд (капітальний ремонт КНС по вул. Горкого)</t>
  </si>
  <si>
    <t>Погашення кредиторської заборгованості за технічний нагляд (капітальний ремонт водогонів в урочищі Троян)</t>
  </si>
  <si>
    <t>Погашення кредиторської заборгованості за виконані роботи по монтажу мінікотельні ДНЗ № 8</t>
  </si>
  <si>
    <t>Погашення кредиторської заборгованості за виконані роботи по реконструкції системи опалення Коростишівскої міської станції юних техніків</t>
  </si>
  <si>
    <t>Погашення кредиторської заборгованості за технічний нагляд (реконструкція системи опалення Коростишівської станції юних техніків)</t>
  </si>
  <si>
    <t>070201</t>
  </si>
  <si>
    <t>Експертиза кошторисної документації робочого проекту реконструкції станції знезалізнення на водозаборі № 2 по вул. Потехіна в м. Коростишеві</t>
  </si>
  <si>
    <t>Виготовлення технічної документації з експертної грошової оцінки земельних ділянок</t>
  </si>
  <si>
    <t>Капітальний ремонт тепло-водо-електро-каналізаційних систем житлових будинків м. Коростишів</t>
  </si>
  <si>
    <t>Придбання насосних агрегатів ЕЦВ 8-25-150  та 8-25-110 (Білорусь)</t>
  </si>
  <si>
    <t xml:space="preserve">Проектно кошторисна документація на: 1) "Капітальний ремонт даху житлового будинку №55 по вул Більшовицькій в м. Коростишеві"; 2) "Капітальний ремонт системи водопостачання в підвалі житлового будинку по вул. К.Маркса, 10а в м. Коростишеві"; 3) "Капітальний ремонт системи водопостачання в підвалі житлового будинку по  вул. Горького, 28а в м. Коростишеві"; 4) "Капітальний ремонт системи водопостачання в підвалі житлового будинку по вул. Більшовицькій, 103 в м. Коростишеві"; 5) "Капітальний ремонт системи водопостачання в підвалі житлового будинку по вул. Р. Люксембург, 15/2 в м. Коростишеві"; 6) "Капітальний ремонт системи водопостачання в підвалі житлового будинку по вул. Р. Люксембург, 19 в м. Коростишеві"; 7) "Капітальний ремонт системи електрообладнання в житловому будинку по вул. Гвардійській, 39 в м. Коростишеві"; 8) "Капітальний ремонт системи електрообладнання в житловому будинку по вул. Свердлова, 39 в м. Коростишеві" 9) "Капітальний ремонт системи електрообладнання в житловому будинку по вул. Більшовицька, 127а в м. Коростишеві". </t>
  </si>
  <si>
    <t>Експертиза кошторисної документації капітального ремонту системи водопостачання житлового будинку № 28 -А по вул. Горького в м. Коростишів Житомирської області.</t>
  </si>
  <si>
    <t>Експертиза кошторисної документації капітального ремонту системи водопостачання житлового будинку № 19 по вул. Р. Люксембург в м. Коростишів Житомирської області.</t>
  </si>
  <si>
    <t>Експертиза кошторисної документації капітального ремонту даху житлового будинку № 55 по вул. Більшовицькій в м. Коростишів Житомирської області.</t>
  </si>
  <si>
    <t>Експертиза кошторисної документації капітального ремонту системи водопостачання житлового будинку № 15/2 по вул. Р. Люксембург в м. Коростишів Житомирської області.</t>
  </si>
  <si>
    <t>Експертиза кошторисної документації капітального ремонту системи водопостачання житлового будинку № 103 по вул. Більшовицькій в м. Коростишів Житомирської області.</t>
  </si>
  <si>
    <t>Експертиза кошторисної документації капітального ремонту системи електрообладнання житлового будинку № 39 по вул. Свердлова в м. Коростишів Житомирської області.</t>
  </si>
  <si>
    <t>Експертиза кошторисної документації капітального ремонту системи електрообладнання житлового будинку № 39 по вул. Гвардійська в м. Коростишів Житомирської області.</t>
  </si>
  <si>
    <t>Експертиза кошторисної документації капітального ремонту системи електрообладнання житлового будинку № 127 -А по вул. Більшовицькій в м. Коростишів Житомирської області.</t>
  </si>
  <si>
    <t>Експертиза кошторисної документації капітального ремонту системи водопостачання житлового будинку № 10 по провул. К. Маркса в м. Коростишів Житомирської області.</t>
  </si>
  <si>
    <t>Експертиза кошторисної документації капітального ремонту фасаду будівель (ремонт водостічних труб) вул. Ч.Площа, 1 м. Коростишів Житомирської області.</t>
  </si>
  <si>
    <t>Перерахунок ПКД робочого проекту будівництва полігону твердих побутових відходів м. Коростишів Житомирської області</t>
  </si>
  <si>
    <t>Експертиза кошторисної документації капітального ремонту прибудинкових територій в м. Коростишів Житомирської області.</t>
  </si>
  <si>
    <t>Експертиза кошторисної документації капітального ремонту засувок на водогінних мережах міста</t>
  </si>
  <si>
    <t>Експертиза кошторисної документації капітального ремонту КНС по вул.У.Громової</t>
  </si>
  <si>
    <t>Експертиза кошторисної документації капітального ремонту водоканалізаційних колодязів</t>
  </si>
  <si>
    <t>Експертиза кошторисної документації капітального ремонту ДНЗ ясла-садок № 6 "Ластівка"</t>
  </si>
  <si>
    <t>Капітальний ремонт ДНЗ ясла-садок №6"Ластівка"</t>
  </si>
  <si>
    <t>Експертиза кошторисної документації капітального ремонту пожежних гідрантів</t>
  </si>
  <si>
    <t>Оплата заборговансті за виконані роботи по капітальному ремонту фасадних розводок в м. Коростишеві Житоирської області</t>
  </si>
  <si>
    <t>Проектно-кошторисна документація на капітальний ремонт ДНЗ ясла-садок №6"Ластівка")</t>
  </si>
  <si>
    <t>Експертиза кошторисної документації робочого проекту будівництва полігону твердих побутових відходів в м. Коростишів Житомирської області</t>
  </si>
  <si>
    <t>Придбання трактора ХТЗ-2511-04</t>
  </si>
  <si>
    <t>Придбання газонокосарок</t>
  </si>
  <si>
    <t>Придбання акумуляторів та акумуляторних батарей лужних</t>
  </si>
  <si>
    <t>Експертиза кошторисної документації капітального ремонту систем  водопостачання по вул. 50 років ВЛКСМ в м. Коростишів Житомирської області.</t>
  </si>
  <si>
    <t>Навісне обладнання до трактора ХТЗ - 2511-04</t>
  </si>
  <si>
    <t>ПКД на "Капітальний ремонт підвального приміщення Коростишівського дошкільного навчального закладу ясла-садок №7 "Сонечко""</t>
  </si>
  <si>
    <t>Експертиза кошторисної документації на "Капітальний ремонт підвального приміщення Коростишівського дошкільного навчального закладу ясла-садок №7 "Сонечко"</t>
  </si>
  <si>
    <t>ПКД на "Капітальний ремонт водостічних труб житлового будинку по вул. Червона площа, 1 в м. Коростишеві"</t>
  </si>
  <si>
    <t>Поповнення статутного фонду КП "Коростишівський комунальник"</t>
  </si>
  <si>
    <t>Поповнення статутного фонду КП"Теплосервіс"</t>
  </si>
  <si>
    <t>Капітальний ремонт КНС по вул.У.Громової в м. Коростишеві Житомирської області</t>
  </si>
  <si>
    <t>ПКД на "Капітальний ремонт КНС по вул.У.Громової в м. Коростишеві Житомирської області"</t>
  </si>
  <si>
    <t xml:space="preserve">ПКД на "Капітальний ремонт засувок на водогінних мережах м. Коростишева Житомирської області" </t>
  </si>
  <si>
    <t>ПКД на "Капітальний ремонт пожежних гідрантів на водогінних мережах м. Коростишева Житомирської області"</t>
  </si>
  <si>
    <t>ПКД на "Перерахування кошторисної документаціїпо робочому проекту реконструкції станції знезалізнення на водозаборі № 2 по вул. Потєхіна в м. Коростишеві"</t>
  </si>
  <si>
    <t>Перелік об'єктів</t>
  </si>
  <si>
    <t xml:space="preserve">Додаткова додація з державного бюджету місцевим бюджетам на оплату праці працівників бюджетних установ </t>
  </si>
  <si>
    <t xml:space="preserve">Додаткова дотація з державного бюджету місцевим бюджетам на стимулювання місцевих органів влади за перевиконнання річних розрахункових обсягів податку на прибуток підприємств та акцизного податку </t>
  </si>
  <si>
    <t>Інші субвенції в т.ч.                                                                                      На  поточний ремонт котельні по вул. К.Лібкнехта та котельні по вул. Миру</t>
  </si>
  <si>
    <t>Капітальний ремонт адмінприміщення міської ради м. Коростишів, вул. Чапаєва, 1 (2 черга)</t>
  </si>
  <si>
    <t>Придбання сценічних костюмів</t>
  </si>
  <si>
    <t>Капітальний ремонт адмінприміщення міської ради м. Коростишів, вул. Чапаєва, 1 (1 черга)</t>
  </si>
  <si>
    <t>"Субвенція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самоврядування"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</si>
  <si>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</si>
  <si>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100602</t>
  </si>
  <si>
    <t>Капітальний ремонт ОСББ по вул. Миру, 1</t>
  </si>
  <si>
    <t>Капітальний ремонт теплотраси від котельні по вул. Більшовицькій, 125 до райСЕС</t>
  </si>
  <si>
    <t>180409</t>
  </si>
  <si>
    <t>Поповнення статутного фонду КП "Коростишівська комунальна служба"</t>
  </si>
  <si>
    <t>Встановлення огородження на діючих артезіанських свердловинах згідно норм та правил</t>
  </si>
  <si>
    <t>Придбання автозупинок</t>
  </si>
  <si>
    <t>Придбання металевих дверей у міський туалет по вул. Ч. Площа м. Коростишева</t>
  </si>
  <si>
    <t>Встановлення металоконструкції для світлофора на перехресті вул. Грибоєдова та вул. Більшовицької в м. Коростишеві</t>
  </si>
  <si>
    <t>Виконавче стягнення за рішенням суду</t>
  </si>
  <si>
    <t>ПКД на "Капітальний ремонт покрівлі житлового будинку № 32 по вул. Грибоєдова"</t>
  </si>
  <si>
    <t>Експертиза кошторисної документації на "Капітальний ремонт покрівлі житлового будинку № 32 по вул. Грибоєдова"</t>
  </si>
  <si>
    <t>Капітальний ремонт зовнішньої мережі господарсько–питного водопроводу по провулку Суворова м. Коростишів</t>
  </si>
  <si>
    <t>Співфінансування  реконструкції станції знезалізнення на водозаборі № 2 по вул. Потєхіна в м. Коростишеві</t>
  </si>
  <si>
    <t>Капітальний ремонт адмінприміщення міської ради м. Коростишів, вул. Чапаєва, 1 (3 черга)</t>
  </si>
  <si>
    <t>Капітальний ремонт водоканалізаційних систем в ДНЗ № 8 "Барвінок"</t>
  </si>
  <si>
    <t>Капітальний ремонт приміщення ДНЗ № 13 по вул. Чапаєва, 3 в м. Коростишеві</t>
  </si>
  <si>
    <t>Реконструкція очисних споруд каналізації м. Коростишева продуктивностю 2000 куб.м./добу з перспективою розвитку до 3000 куб.м./добу по вул. Польовій в м. Коростишеві</t>
  </si>
  <si>
    <t>Поповнення статутного фонду КП"Теплолюкс"</t>
  </si>
  <si>
    <t>Поповнення статутного фонду КП "Водоканал"</t>
  </si>
  <si>
    <t>Комплект меблів</t>
  </si>
  <si>
    <t>Субвенція з державного бюджету місцевим бюджетам на здійснення заходів щодо соціально-економічного розвитку регіонів</t>
  </si>
  <si>
    <t>Видатки на проведення робіт, пов"язаних із будівництвом, реконструкцією, ремонтом та утриманням автомобільних доріг</t>
  </si>
  <si>
    <t>Капітальний ремонт вул. Маяковського в м. Коростишів</t>
  </si>
  <si>
    <t>Капітальний ремонт вул. Крупської в м. Коростишів</t>
  </si>
  <si>
    <t>Придбання камер кол. зовн. Speed DOME HV3H22DPSH1 кроншт. в комплекті</t>
  </si>
  <si>
    <t xml:space="preserve">Придбання насосу КФС 160-45 </t>
  </si>
  <si>
    <t xml:space="preserve">Придбання насосу СД  160-45 </t>
  </si>
  <si>
    <t>Придбання насосу МХ -1336</t>
  </si>
  <si>
    <t>Придбання насосу МХ -1335</t>
  </si>
  <si>
    <t xml:space="preserve">Придбання насосу КФС 160-55 </t>
  </si>
  <si>
    <t>Ноутбук ASUS K55DR-SX119D 15.6 (1366x768) LED, glossy/AMD Quad-Core A 10-4600M (2.3-3.2 GHz)/4GB DDR3</t>
  </si>
  <si>
    <t>Ноутбук ASUS K73TK (K73TK-TY053D) 17.3 Dark Brown</t>
  </si>
  <si>
    <t>БПФ (Багато Функціональний Пристрій) EPSON Artisan 730</t>
  </si>
  <si>
    <t>Плита 4-х комф. з духовкою</t>
  </si>
  <si>
    <t>Жарочна шафа 2-х секційна ШЖЭ-2</t>
  </si>
  <si>
    <t>Шафа жарочна ШЖЄ - 3</t>
  </si>
  <si>
    <t>Зонт для 4-х комфор. Плити Пристінний 1200х800</t>
  </si>
  <si>
    <t>Капітальний ремонт вул. 1-го Травня в м. Коростишів</t>
  </si>
  <si>
    <t xml:space="preserve">Проектно-кошторисна документація на капітальний ремонт водоканалізаційних колодязів м. Коростишева </t>
  </si>
  <si>
    <t>Капітальний ремонт пожежних гідрантів на водогінних мережах м. Коростишева Житомирської області</t>
  </si>
  <si>
    <t>Технічний нагляд  "Капітальний ремонт підвального приміщення Коростишівського дошкільного закладу ясла-садок № 7 "Сонечко"</t>
  </si>
  <si>
    <t>Капітальний ремонт систем водопостачання житлових будинків в м. Коростишеві</t>
  </si>
  <si>
    <t>ПКД на капітальний ремонт систем водопостачання житлових будинків в м. Коростишеві</t>
  </si>
  <si>
    <t>ПКД по капітальному ремонту зовнішньої мережі господарсько–питного водопроводу по провулку Суворова м. Коростишів</t>
  </si>
  <si>
    <t>ПКД "Капітальний ремонт ОСББ по вул. Миру, 1 в м. Коростишеві"</t>
  </si>
  <si>
    <t>Виготовлення робочого проекту на проведення робіт по капітальному ремонту гідрогеологічної свердловини № 25 Коростишівського району Житомирської області</t>
  </si>
  <si>
    <t>Капітальний ремонт водогінної мережі по вул. Мануїльського, Горького та каналізаційної мережі по вул. Більшовицька, Грибоєдова в м. Коростишів</t>
  </si>
  <si>
    <t>Інші збори за забруднення навколишнього природного середовища до Фонду охорони нвколишнього природного середовища</t>
  </si>
  <si>
    <t>Реконструкція станції знезалізнення на водозаборі № 2 по вул. Потєхіна в м. Коростишеві</t>
  </si>
  <si>
    <t>Капітальний ремонт гідрогеологічної свердловини № 25 Коростишівського району Житомирської області</t>
  </si>
  <si>
    <t>до рішення XХIV (позачергова) сесії VI скликання</t>
  </si>
  <si>
    <t xml:space="preserve"> міської ради від 19.12.2012р. № </t>
  </si>
  <si>
    <t>Додаткова дотація з державного бюджету місцевим бюджетам на вирівнювання фінансової забезпеченості місцевих бюджетів</t>
  </si>
  <si>
    <t xml:space="preserve"> міської ради від 19.12.2012р. №  </t>
  </si>
  <si>
    <t>19.12.2012р.</t>
  </si>
  <si>
    <t>до рішення XХІV (позачергова) сесії VІ скликання</t>
  </si>
  <si>
    <t>до рішення ХXIV (позачергова)  сесії VІ скликання</t>
  </si>
  <si>
    <t>до рішення ХXIV (позачергова) сесії VІ скликання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</si>
</sst>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\ &quot;грн&quot;;\-#,##0\ &quot;грн&quot;"/>
    <numFmt numFmtId="182" formatCode="#,##0\ &quot;грн&quot;;[Red]\-#,##0\ &quot;грн&quot;"/>
    <numFmt numFmtId="183" formatCode="#,##0.00\ &quot;грн&quot;;\-#,##0.00\ &quot;грн&quot;"/>
    <numFmt numFmtId="184" formatCode="#,##0.00\ &quot;грн&quot;;[Red]\-#,##0.00\ &quot;грн&quot;"/>
    <numFmt numFmtId="185" formatCode="_-* #,##0\ &quot;грн&quot;_-;\-* #,##0\ &quot;грн&quot;_-;_-* &quot;-&quot;\ &quot;грн&quot;_-;_-@_-"/>
    <numFmt numFmtId="186" formatCode="_-* #,##0\ _г_р_н_-;\-* #,##0\ _г_р_н_-;_-* &quot;-&quot;\ _г_р_н_-;_-@_-"/>
    <numFmt numFmtId="187" formatCode="_-* #,##0.00\ &quot;грн&quot;_-;\-* #,##0.00\ &quot;грн&quot;_-;_-* &quot;-&quot;??\ &quot;грн&quot;_-;_-@_-"/>
    <numFmt numFmtId="188" formatCode="_-* #,##0.00\ _г_р_н_-;\-* #,##0.00\ _г_р_н_-;_-* &quot;-&quot;??\ _г_р_н_-;_-@_-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#,##0\ &quot;к.&quot;;\-#,##0\ &quot;к.&quot;"/>
    <numFmt numFmtId="198" formatCode="#,##0\ &quot;к.&quot;;[Red]\-#,##0\ &quot;к.&quot;"/>
    <numFmt numFmtId="199" formatCode="#,##0.00\ &quot;к.&quot;;\-#,##0.00\ &quot;к.&quot;"/>
    <numFmt numFmtId="200" formatCode="#,##0.00\ &quot;к.&quot;;[Red]\-#,##0.00\ &quot;к.&quot;"/>
    <numFmt numFmtId="201" formatCode="_-* #,##0\ &quot;к.&quot;_-;\-* #,##0\ &quot;к.&quot;_-;_-* &quot;-&quot;\ &quot;к.&quot;_-;_-@_-"/>
    <numFmt numFmtId="202" formatCode="_-* #,##0\ _к_._-;\-* #,##0\ _к_._-;_-* &quot;-&quot;\ _к_._-;_-@_-"/>
    <numFmt numFmtId="203" formatCode="_-* #,##0.00\ &quot;к.&quot;_-;\-* #,##0.00\ &quot;к.&quot;_-;_-* &quot;-&quot;??\ &quot;к.&quot;_-;_-@_-"/>
    <numFmt numFmtId="204" formatCode="_-* #,##0.00\ _к_._-;\-* #,##0.00\ _к_._-;_-* &quot;-&quot;??\ _к_._-;_-@_-"/>
    <numFmt numFmtId="205" formatCode="#,##0;[Red]#,##0"/>
    <numFmt numFmtId="206" formatCode="000000"/>
    <numFmt numFmtId="207" formatCode="0.0"/>
    <numFmt numFmtId="208" formatCode="0.00000"/>
    <numFmt numFmtId="209" formatCode="0.000"/>
    <numFmt numFmtId="210" formatCode="#,##0.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[$-FC19]d\ mmmm\ yyyy\ &quot;г.&quot;"/>
  </numFmts>
  <fonts count="2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3"/>
      <color indexed="8"/>
      <name val="Bookman Old Style"/>
      <family val="1"/>
    </font>
    <font>
      <sz val="12"/>
      <color indexed="8"/>
      <name val="Arial Cyr"/>
      <family val="2"/>
    </font>
    <font>
      <u val="single"/>
      <sz val="10"/>
      <color indexed="36"/>
      <name val="Arial Cyr"/>
      <family val="0"/>
    </font>
    <font>
      <sz val="8"/>
      <color indexed="8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9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Bookman Old Style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" xfId="0" applyFont="1" applyBorder="1" applyAlignment="1">
      <alignment horizontal="justify" wrapText="1"/>
    </xf>
    <xf numFmtId="0" fontId="15" fillId="0" borderId="0" xfId="0" applyFont="1" applyAlignment="1">
      <alignment/>
    </xf>
    <xf numFmtId="0" fontId="14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4" fillId="0" borderId="1" xfId="0" applyFont="1" applyBorder="1" applyAlignment="1">
      <alignment wrapText="1"/>
    </xf>
    <xf numFmtId="0" fontId="16" fillId="0" borderId="0" xfId="0" applyFont="1" applyBorder="1" applyAlignment="1">
      <alignment horizontal="justify"/>
    </xf>
    <xf numFmtId="0" fontId="14" fillId="0" borderId="0" xfId="0" applyFont="1" applyAlignment="1">
      <alignment/>
    </xf>
    <xf numFmtId="0" fontId="18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1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/>
    </xf>
    <xf numFmtId="0" fontId="14" fillId="0" borderId="1" xfId="0" applyFont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2" fontId="1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1" fontId="14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1" fillId="0" borderId="1" xfId="0" applyFont="1" applyBorder="1" applyAlignment="1">
      <alignment/>
    </xf>
    <xf numFmtId="0" fontId="11" fillId="0" borderId="1" xfId="0" applyFont="1" applyBorder="1" applyAlignment="1">
      <alignment horizontal="justify"/>
    </xf>
    <xf numFmtId="0" fontId="2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justify" wrapText="1"/>
    </xf>
    <xf numFmtId="0" fontId="23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/>
    </xf>
    <xf numFmtId="0" fontId="14" fillId="2" borderId="1" xfId="0" applyFont="1" applyFill="1" applyBorder="1" applyAlignment="1">
      <alignment/>
    </xf>
    <xf numFmtId="1" fontId="25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13" fillId="0" borderId="2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/>
    </xf>
    <xf numFmtId="2" fontId="27" fillId="2" borderId="1" xfId="0" applyNumberFormat="1" applyFont="1" applyFill="1" applyBorder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13" fillId="0" borderId="3" xfId="0" applyNumberFormat="1" applyFont="1" applyBorder="1" applyAlignment="1">
      <alignment vertical="center" wrapText="1"/>
    </xf>
    <xf numFmtId="2" fontId="13" fillId="0" borderId="2" xfId="0" applyNumberFormat="1" applyFont="1" applyBorder="1" applyAlignment="1">
      <alignment vertical="center" wrapText="1"/>
    </xf>
    <xf numFmtId="2" fontId="13" fillId="0" borderId="4" xfId="0" applyNumberFormat="1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2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1" fontId="14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/>
    </xf>
    <xf numFmtId="0" fontId="20" fillId="0" borderId="0" xfId="0" applyFont="1" applyBorder="1" applyAlignment="1">
      <alignment wrapText="1"/>
    </xf>
    <xf numFmtId="1" fontId="25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14" fillId="0" borderId="1" xfId="0" applyNumberFormat="1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vertical="center" wrapText="1"/>
    </xf>
    <xf numFmtId="2" fontId="19" fillId="2" borderId="1" xfId="0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 shrinkToFit="1"/>
    </xf>
    <xf numFmtId="1" fontId="24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0" fillId="3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/>
    </xf>
    <xf numFmtId="49" fontId="25" fillId="0" borderId="1" xfId="0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0" xfId="0" applyFont="1" applyAlignment="1">
      <alignment wrapText="1"/>
    </xf>
    <xf numFmtId="2" fontId="25" fillId="0" borderId="0" xfId="0" applyNumberFormat="1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2" fontId="25" fillId="0" borderId="3" xfId="0" applyNumberFormat="1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1" fontId="25" fillId="0" borderId="2" xfId="0" applyNumberFormat="1" applyFont="1" applyBorder="1" applyAlignment="1">
      <alignment vertical="center" wrapText="1"/>
    </xf>
    <xf numFmtId="2" fontId="25" fillId="0" borderId="2" xfId="0" applyNumberFormat="1" applyFont="1" applyBorder="1" applyAlignment="1">
      <alignment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wrapText="1"/>
    </xf>
    <xf numFmtId="2" fontId="25" fillId="2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wrapText="1"/>
    </xf>
    <xf numFmtId="9" fontId="25" fillId="2" borderId="1" xfId="0" applyNumberFormat="1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/>
    </xf>
    <xf numFmtId="49" fontId="26" fillId="0" borderId="1" xfId="0" applyNumberFormat="1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1" fontId="25" fillId="0" borderId="1" xfId="0" applyNumberFormat="1" applyFont="1" applyBorder="1" applyAlignment="1">
      <alignment/>
    </xf>
    <xf numFmtId="2" fontId="24" fillId="0" borderId="1" xfId="0" applyNumberFormat="1" applyFont="1" applyBorder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/>
    </xf>
    <xf numFmtId="0" fontId="25" fillId="0" borderId="1" xfId="0" applyFont="1" applyFill="1" applyBorder="1" applyAlignment="1">
      <alignment/>
    </xf>
    <xf numFmtId="0" fontId="24" fillId="0" borderId="1" xfId="0" applyFont="1" applyBorder="1" applyAlignment="1">
      <alignment horizontal="center"/>
    </xf>
    <xf numFmtId="49" fontId="25" fillId="0" borderId="0" xfId="0" applyNumberFormat="1" applyFont="1" applyAlignment="1">
      <alignment/>
    </xf>
    <xf numFmtId="49" fontId="26" fillId="0" borderId="0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0" fontId="17" fillId="0" borderId="1" xfId="0" applyFont="1" applyFill="1" applyBorder="1" applyAlignment="1">
      <alignment horizontal="justify"/>
    </xf>
    <xf numFmtId="2" fontId="2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7" fillId="0" borderId="1" xfId="0" applyFont="1" applyFill="1" applyBorder="1" applyAlignment="1">
      <alignment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2" fontId="27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2" fontId="2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 shrinkToFit="1"/>
    </xf>
    <xf numFmtId="2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0" fontId="14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/>
    </xf>
    <xf numFmtId="1" fontId="19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/>
    </xf>
    <xf numFmtId="0" fontId="17" fillId="0" borderId="5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 shrinkToFit="1"/>
    </xf>
    <xf numFmtId="2" fontId="1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0" fontId="17" fillId="0" borderId="6" xfId="0" applyFont="1" applyBorder="1" applyAlignment="1">
      <alignment horizontal="center" wrapText="1"/>
    </xf>
    <xf numFmtId="0" fontId="25" fillId="0" borderId="1" xfId="0" applyFont="1" applyBorder="1" applyAlignment="1">
      <alignment horizontal="justify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C68" sqref="C68"/>
    </sheetView>
  </sheetViews>
  <sheetFormatPr defaultColWidth="9.00390625" defaultRowHeight="12.75"/>
  <cols>
    <col min="1" max="1" width="12.375" style="119" customWidth="1"/>
    <col min="2" max="2" width="51.625" style="30" customWidth="1"/>
    <col min="3" max="3" width="12.625" style="8" customWidth="1"/>
    <col min="4" max="4" width="11.375" style="8" customWidth="1"/>
    <col min="5" max="5" width="11.125" style="8" customWidth="1"/>
    <col min="6" max="6" width="12.75390625" style="8" customWidth="1"/>
  </cols>
  <sheetData>
    <row r="1" spans="1:6" ht="15">
      <c r="A1" s="117"/>
      <c r="B1" s="25"/>
      <c r="C1" s="33" t="s">
        <v>47</v>
      </c>
      <c r="D1" s="33"/>
      <c r="E1" s="33"/>
      <c r="F1" s="33"/>
    </row>
    <row r="2" spans="1:6" ht="15">
      <c r="A2" s="117"/>
      <c r="B2" s="25"/>
      <c r="C2" s="33" t="s">
        <v>421</v>
      </c>
      <c r="D2" s="33"/>
      <c r="E2" s="33"/>
      <c r="F2" s="33"/>
    </row>
    <row r="3" spans="1:6" ht="15">
      <c r="A3" s="117"/>
      <c r="B3" s="25"/>
      <c r="C3" s="33" t="s">
        <v>422</v>
      </c>
      <c r="D3" s="33"/>
      <c r="E3" s="33"/>
      <c r="F3" s="33"/>
    </row>
    <row r="4" spans="1:6" ht="8.25" customHeight="1">
      <c r="A4" s="117"/>
      <c r="B4" s="25"/>
      <c r="C4" s="33"/>
      <c r="D4" s="33"/>
      <c r="E4" s="33"/>
      <c r="F4" s="33"/>
    </row>
    <row r="5" spans="1:6" ht="15" hidden="1">
      <c r="A5" s="117"/>
      <c r="B5" s="25"/>
      <c r="C5" s="33"/>
      <c r="D5" s="33"/>
      <c r="E5" s="33"/>
      <c r="F5" s="33"/>
    </row>
    <row r="6" spans="1:6" ht="16.5">
      <c r="A6" s="275" t="s">
        <v>48</v>
      </c>
      <c r="B6" s="275"/>
      <c r="C6" s="275"/>
      <c r="D6" s="275"/>
      <c r="E6" s="275"/>
      <c r="F6" s="275"/>
    </row>
    <row r="7" spans="1:6" ht="16.5">
      <c r="A7" s="275" t="s">
        <v>238</v>
      </c>
      <c r="B7" s="275"/>
      <c r="C7" s="275"/>
      <c r="D7" s="275"/>
      <c r="E7" s="275"/>
      <c r="F7" s="275"/>
    </row>
    <row r="8" spans="1:6" ht="16.5" hidden="1">
      <c r="A8" s="31"/>
      <c r="B8" s="27"/>
      <c r="C8" s="34"/>
      <c r="D8" s="34"/>
      <c r="E8" s="34"/>
      <c r="F8" s="34"/>
    </row>
    <row r="9" spans="1:6" ht="10.5" customHeight="1">
      <c r="A9" s="117"/>
      <c r="B9" s="25"/>
      <c r="C9" s="33"/>
      <c r="D9" s="33"/>
      <c r="E9" s="33"/>
      <c r="F9" s="36" t="s">
        <v>73</v>
      </c>
    </row>
    <row r="10" spans="1:6" ht="15" customHeight="1">
      <c r="A10" s="277" t="s">
        <v>0</v>
      </c>
      <c r="B10" s="278" t="s">
        <v>49</v>
      </c>
      <c r="C10" s="276" t="s">
        <v>50</v>
      </c>
      <c r="D10" s="276" t="s">
        <v>51</v>
      </c>
      <c r="E10" s="276"/>
      <c r="F10" s="276" t="s">
        <v>4</v>
      </c>
    </row>
    <row r="11" spans="1:6" ht="22.5">
      <c r="A11" s="277"/>
      <c r="B11" s="278"/>
      <c r="C11" s="276"/>
      <c r="D11" s="125" t="s">
        <v>52</v>
      </c>
      <c r="E11" s="125" t="s">
        <v>53</v>
      </c>
      <c r="F11" s="276"/>
    </row>
    <row r="12" spans="1:6" s="78" customFormat="1" ht="12.75">
      <c r="A12" s="127">
        <v>1</v>
      </c>
      <c r="B12" s="126">
        <v>2</v>
      </c>
      <c r="C12" s="127">
        <v>3</v>
      </c>
      <c r="D12" s="127">
        <v>4</v>
      </c>
      <c r="E12" s="127">
        <v>5</v>
      </c>
      <c r="F12" s="127">
        <v>6</v>
      </c>
    </row>
    <row r="13" spans="1:6" ht="13.5">
      <c r="A13" s="180">
        <v>10000000</v>
      </c>
      <c r="B13" s="112" t="s">
        <v>54</v>
      </c>
      <c r="C13" s="113">
        <v>8359966</v>
      </c>
      <c r="D13" s="113">
        <v>2685050</v>
      </c>
      <c r="E13" s="113">
        <f>E14+E27+E34+E42+E46+E64+E41</f>
        <v>4032278.61</v>
      </c>
      <c r="F13" s="246">
        <f>C13+D13</f>
        <v>11045016</v>
      </c>
    </row>
    <row r="14" spans="1:6" s="240" customFormat="1" ht="25.5">
      <c r="A14" s="247">
        <v>11000000</v>
      </c>
      <c r="B14" s="238" t="s">
        <v>55</v>
      </c>
      <c r="C14" s="239">
        <v>5194966</v>
      </c>
      <c r="D14" s="239">
        <f>D15+D27</f>
        <v>0</v>
      </c>
      <c r="E14" s="239">
        <f>E15+E26</f>
        <v>0</v>
      </c>
      <c r="F14" s="248">
        <f aca="true" t="shared" si="0" ref="F14:F63">C14+D14</f>
        <v>5194966</v>
      </c>
    </row>
    <row r="15" spans="1:6" s="240" customFormat="1" ht="17.25" customHeight="1">
      <c r="A15" s="249">
        <v>11010000</v>
      </c>
      <c r="B15" s="241" t="s">
        <v>261</v>
      </c>
      <c r="C15" s="242">
        <v>5179966</v>
      </c>
      <c r="D15" s="242">
        <v>0</v>
      </c>
      <c r="E15" s="242">
        <v>0</v>
      </c>
      <c r="F15" s="248">
        <f t="shared" si="0"/>
        <v>5179966</v>
      </c>
    </row>
    <row r="16" spans="1:6" s="245" customFormat="1" ht="38.25">
      <c r="A16" s="243">
        <v>11010100</v>
      </c>
      <c r="B16" s="244" t="s">
        <v>262</v>
      </c>
      <c r="C16" s="242">
        <v>4593699</v>
      </c>
      <c r="D16" s="242">
        <v>0</v>
      </c>
      <c r="E16" s="242">
        <v>0</v>
      </c>
      <c r="F16" s="248">
        <f t="shared" si="0"/>
        <v>4593699</v>
      </c>
    </row>
    <row r="17" spans="1:6" s="245" customFormat="1" ht="63.75">
      <c r="A17" s="243">
        <v>11010200</v>
      </c>
      <c r="B17" s="244" t="s">
        <v>263</v>
      </c>
      <c r="C17" s="242">
        <v>132267</v>
      </c>
      <c r="D17" s="242">
        <v>0</v>
      </c>
      <c r="E17" s="242">
        <v>0</v>
      </c>
      <c r="F17" s="248">
        <f t="shared" si="0"/>
        <v>132267</v>
      </c>
    </row>
    <row r="18" spans="1:6" s="245" customFormat="1" ht="38.25">
      <c r="A18" s="243">
        <v>11010400</v>
      </c>
      <c r="B18" s="244" t="s">
        <v>264</v>
      </c>
      <c r="C18" s="242">
        <v>22000</v>
      </c>
      <c r="D18" s="242">
        <v>0</v>
      </c>
      <c r="E18" s="242">
        <v>0</v>
      </c>
      <c r="F18" s="248">
        <f t="shared" si="0"/>
        <v>22000</v>
      </c>
    </row>
    <row r="19" spans="1:6" s="245" customFormat="1" ht="25.5">
      <c r="A19" s="243">
        <v>11010500</v>
      </c>
      <c r="B19" s="244" t="s">
        <v>265</v>
      </c>
      <c r="C19" s="242">
        <v>605000</v>
      </c>
      <c r="D19" s="242">
        <v>0</v>
      </c>
      <c r="E19" s="242">
        <v>0</v>
      </c>
      <c r="F19" s="248">
        <f t="shared" si="0"/>
        <v>605000</v>
      </c>
    </row>
    <row r="20" spans="1:6" s="245" customFormat="1" ht="38.25">
      <c r="A20" s="243">
        <v>11010600</v>
      </c>
      <c r="B20" s="244" t="s">
        <v>266</v>
      </c>
      <c r="C20" s="242">
        <v>12000</v>
      </c>
      <c r="D20" s="242">
        <v>0</v>
      </c>
      <c r="E20" s="242">
        <v>0</v>
      </c>
      <c r="F20" s="248">
        <f t="shared" si="0"/>
        <v>12000</v>
      </c>
    </row>
    <row r="21" spans="1:6" s="245" customFormat="1" ht="25.5">
      <c r="A21" s="243">
        <v>11020200</v>
      </c>
      <c r="B21" s="244" t="s">
        <v>267</v>
      </c>
      <c r="C21" s="242">
        <f>15000-15000</f>
        <v>0</v>
      </c>
      <c r="D21" s="242">
        <v>0</v>
      </c>
      <c r="E21" s="242">
        <v>0</v>
      </c>
      <c r="F21" s="248">
        <f t="shared" si="0"/>
        <v>0</v>
      </c>
    </row>
    <row r="22" spans="1:6" s="245" customFormat="1" ht="25.5">
      <c r="A22" s="243">
        <v>12030100</v>
      </c>
      <c r="B22" s="244" t="s">
        <v>268</v>
      </c>
      <c r="C22" s="242">
        <v>0</v>
      </c>
      <c r="D22" s="242">
        <v>96000</v>
      </c>
      <c r="E22" s="242">
        <v>0</v>
      </c>
      <c r="F22" s="248">
        <f t="shared" si="0"/>
        <v>96000</v>
      </c>
    </row>
    <row r="23" spans="1:6" s="245" customFormat="1" ht="25.5">
      <c r="A23" s="243">
        <v>12030200</v>
      </c>
      <c r="B23" s="244" t="s">
        <v>269</v>
      </c>
      <c r="C23" s="242">
        <v>0</v>
      </c>
      <c r="D23" s="242">
        <f>24000+83578</f>
        <v>107578</v>
      </c>
      <c r="E23" s="242">
        <v>0</v>
      </c>
      <c r="F23" s="248">
        <f t="shared" si="0"/>
        <v>107578</v>
      </c>
    </row>
    <row r="24" spans="1:6" s="245" customFormat="1" ht="51">
      <c r="A24" s="243">
        <v>13010200</v>
      </c>
      <c r="B24" s="244" t="s">
        <v>270</v>
      </c>
      <c r="C24" s="242">
        <f>85000+15000</f>
        <v>100000</v>
      </c>
      <c r="D24" s="242">
        <v>0</v>
      </c>
      <c r="E24" s="242">
        <v>0</v>
      </c>
      <c r="F24" s="248">
        <f t="shared" si="0"/>
        <v>100000</v>
      </c>
    </row>
    <row r="25" spans="1:6" s="245" customFormat="1" ht="12.75">
      <c r="A25" s="243">
        <v>13050100</v>
      </c>
      <c r="B25" s="244" t="s">
        <v>271</v>
      </c>
      <c r="C25" s="242">
        <v>1385510</v>
      </c>
      <c r="D25" s="242">
        <v>0</v>
      </c>
      <c r="E25" s="242">
        <v>0</v>
      </c>
      <c r="F25" s="248">
        <f t="shared" si="0"/>
        <v>1385510</v>
      </c>
    </row>
    <row r="26" spans="1:6" s="240" customFormat="1" ht="12.75">
      <c r="A26" s="243">
        <v>13050200</v>
      </c>
      <c r="B26" s="244" t="s">
        <v>272</v>
      </c>
      <c r="C26" s="242">
        <v>887205</v>
      </c>
      <c r="D26" s="242">
        <v>0</v>
      </c>
      <c r="E26" s="242">
        <v>0</v>
      </c>
      <c r="F26" s="248">
        <f t="shared" si="0"/>
        <v>887205</v>
      </c>
    </row>
    <row r="27" spans="1:6" s="240" customFormat="1" ht="12.75">
      <c r="A27" s="243">
        <v>13050300</v>
      </c>
      <c r="B27" s="244" t="s">
        <v>273</v>
      </c>
      <c r="C27" s="242">
        <v>205770</v>
      </c>
      <c r="D27" s="242">
        <v>0</v>
      </c>
      <c r="E27" s="242">
        <v>0</v>
      </c>
      <c r="F27" s="248">
        <f t="shared" si="0"/>
        <v>205770</v>
      </c>
    </row>
    <row r="28" spans="1:6" ht="12.75">
      <c r="A28" s="230">
        <v>13050500</v>
      </c>
      <c r="B28" s="231" t="s">
        <v>274</v>
      </c>
      <c r="C28" s="116">
        <v>421515</v>
      </c>
      <c r="D28" s="116">
        <v>0</v>
      </c>
      <c r="E28" s="114">
        <f>E29+E32</f>
        <v>0</v>
      </c>
      <c r="F28" s="246">
        <f t="shared" si="0"/>
        <v>421515</v>
      </c>
    </row>
    <row r="29" spans="1:6" s="62" customFormat="1" ht="25.5">
      <c r="A29" s="230">
        <v>18020100</v>
      </c>
      <c r="B29" s="231" t="s">
        <v>275</v>
      </c>
      <c r="C29" s="116">
        <v>24000</v>
      </c>
      <c r="D29" s="116">
        <v>0</v>
      </c>
      <c r="E29" s="115">
        <v>0</v>
      </c>
      <c r="F29" s="246">
        <f t="shared" si="0"/>
        <v>24000</v>
      </c>
    </row>
    <row r="30" spans="1:6" s="62" customFormat="1" ht="25.5">
      <c r="A30" s="230">
        <v>18040100</v>
      </c>
      <c r="B30" s="231" t="s">
        <v>276</v>
      </c>
      <c r="C30" s="116">
        <v>87262</v>
      </c>
      <c r="D30" s="116">
        <v>0</v>
      </c>
      <c r="E30" s="115">
        <v>0</v>
      </c>
      <c r="F30" s="246">
        <f t="shared" si="0"/>
        <v>87262</v>
      </c>
    </row>
    <row r="31" spans="1:6" s="62" customFormat="1" ht="25.5">
      <c r="A31" s="230">
        <v>18040200</v>
      </c>
      <c r="B31" s="231" t="s">
        <v>277</v>
      </c>
      <c r="C31" s="116">
        <v>79042</v>
      </c>
      <c r="D31" s="116">
        <v>0</v>
      </c>
      <c r="E31" s="114">
        <f>E32+E33</f>
        <v>0</v>
      </c>
      <c r="F31" s="246">
        <f t="shared" si="0"/>
        <v>79042</v>
      </c>
    </row>
    <row r="32" spans="1:6" s="62" customFormat="1" ht="25.5">
      <c r="A32" s="230">
        <v>18040500</v>
      </c>
      <c r="B32" s="231" t="s">
        <v>278</v>
      </c>
      <c r="C32" s="116">
        <v>1318</v>
      </c>
      <c r="D32" s="116">
        <v>0</v>
      </c>
      <c r="E32" s="114">
        <f>E33+E34</f>
        <v>0</v>
      </c>
      <c r="F32" s="246">
        <f t="shared" si="0"/>
        <v>1318</v>
      </c>
    </row>
    <row r="33" spans="1:6" s="62" customFormat="1" ht="25.5">
      <c r="A33" s="230">
        <v>18040600</v>
      </c>
      <c r="B33" s="231" t="s">
        <v>279</v>
      </c>
      <c r="C33" s="116">
        <v>20744</v>
      </c>
      <c r="D33" s="116">
        <v>0</v>
      </c>
      <c r="E33" s="115">
        <v>0</v>
      </c>
      <c r="F33" s="246">
        <f t="shared" si="0"/>
        <v>20744</v>
      </c>
    </row>
    <row r="34" spans="1:6" ht="25.5" customHeight="1">
      <c r="A34" s="230">
        <v>18040700</v>
      </c>
      <c r="B34" s="231" t="s">
        <v>280</v>
      </c>
      <c r="C34" s="116">
        <v>680</v>
      </c>
      <c r="D34" s="116">
        <v>0</v>
      </c>
      <c r="E34" s="115">
        <v>0</v>
      </c>
      <c r="F34" s="246">
        <f t="shared" si="0"/>
        <v>680</v>
      </c>
    </row>
    <row r="35" spans="1:6" ht="27" customHeight="1">
      <c r="A35" s="230">
        <v>18040800</v>
      </c>
      <c r="B35" s="231" t="s">
        <v>281</v>
      </c>
      <c r="C35" s="116">
        <v>2245</v>
      </c>
      <c r="D35" s="116">
        <v>0</v>
      </c>
      <c r="E35" s="114">
        <f>E37+E38</f>
        <v>0</v>
      </c>
      <c r="F35" s="246">
        <f t="shared" si="0"/>
        <v>2245</v>
      </c>
    </row>
    <row r="36" spans="1:6" ht="27" customHeight="1">
      <c r="A36" s="230">
        <v>18040900</v>
      </c>
      <c r="B36" s="231" t="s">
        <v>282</v>
      </c>
      <c r="C36" s="116">
        <v>309</v>
      </c>
      <c r="D36" s="116">
        <v>0</v>
      </c>
      <c r="E36" s="114"/>
      <c r="F36" s="246"/>
    </row>
    <row r="37" spans="1:6" ht="25.5">
      <c r="A37" s="230">
        <v>18041000</v>
      </c>
      <c r="B37" s="231" t="s">
        <v>283</v>
      </c>
      <c r="C37" s="116">
        <v>865</v>
      </c>
      <c r="D37" s="116">
        <v>0</v>
      </c>
      <c r="E37" s="115">
        <v>0</v>
      </c>
      <c r="F37" s="246">
        <f t="shared" si="0"/>
        <v>865</v>
      </c>
    </row>
    <row r="38" spans="1:6" s="63" customFormat="1" ht="25.5">
      <c r="A38" s="230">
        <v>18041400</v>
      </c>
      <c r="B38" s="231" t="s">
        <v>284</v>
      </c>
      <c r="C38" s="116">
        <v>2020</v>
      </c>
      <c r="D38" s="116">
        <v>0</v>
      </c>
      <c r="E38" s="115">
        <v>0</v>
      </c>
      <c r="F38" s="246">
        <f t="shared" si="0"/>
        <v>2020</v>
      </c>
    </row>
    <row r="39" spans="1:6" s="63" customFormat="1" ht="66.75" customHeight="1">
      <c r="A39" s="230">
        <v>18041500</v>
      </c>
      <c r="B39" s="232" t="s">
        <v>285</v>
      </c>
      <c r="C39" s="116">
        <v>0</v>
      </c>
      <c r="D39" s="116">
        <v>22000</v>
      </c>
      <c r="E39" s="115">
        <v>0</v>
      </c>
      <c r="F39" s="246">
        <f t="shared" si="0"/>
        <v>22000</v>
      </c>
    </row>
    <row r="40" spans="1:6" s="63" customFormat="1" ht="25.5">
      <c r="A40" s="233">
        <v>18041800</v>
      </c>
      <c r="B40" s="232" t="s">
        <v>286</v>
      </c>
      <c r="C40" s="234">
        <v>11515</v>
      </c>
      <c r="D40" s="234">
        <v>0</v>
      </c>
      <c r="E40" s="115">
        <v>0</v>
      </c>
      <c r="F40" s="246">
        <f t="shared" si="0"/>
        <v>11515</v>
      </c>
    </row>
    <row r="41" spans="1:6" s="63" customFormat="1" ht="12.75">
      <c r="A41" s="233">
        <v>18050300</v>
      </c>
      <c r="B41" s="232" t="s">
        <v>287</v>
      </c>
      <c r="C41" s="234">
        <v>0</v>
      </c>
      <c r="D41" s="234">
        <f>850000+250000</f>
        <v>1100000</v>
      </c>
      <c r="E41" s="115">
        <f>850000+250000</f>
        <v>1100000</v>
      </c>
      <c r="F41" s="246">
        <f t="shared" si="0"/>
        <v>1100000</v>
      </c>
    </row>
    <row r="42" spans="1:6" ht="12.75">
      <c r="A42" s="233">
        <v>18050400</v>
      </c>
      <c r="B42" s="232" t="s">
        <v>288</v>
      </c>
      <c r="C42" s="234">
        <v>0</v>
      </c>
      <c r="D42" s="234">
        <f>1623050+575950+200000+273278.61+200000+60000</f>
        <v>2932278.61</v>
      </c>
      <c r="E42" s="115">
        <f>1623050+575950+200000+273278.61+200000+60000</f>
        <v>2932278.61</v>
      </c>
      <c r="F42" s="246">
        <f t="shared" si="0"/>
        <v>2932278.61</v>
      </c>
    </row>
    <row r="43" spans="1:6" ht="25.5">
      <c r="A43" s="233">
        <v>19010100</v>
      </c>
      <c r="B43" s="232" t="s">
        <v>160</v>
      </c>
      <c r="C43" s="234">
        <v>0</v>
      </c>
      <c r="D43" s="234">
        <v>45500</v>
      </c>
      <c r="E43" s="115">
        <v>0</v>
      </c>
      <c r="F43" s="246">
        <f t="shared" si="0"/>
        <v>45500</v>
      </c>
    </row>
    <row r="44" spans="1:6" ht="38.25">
      <c r="A44" s="233">
        <v>19010300</v>
      </c>
      <c r="B44" s="232" t="s">
        <v>289</v>
      </c>
      <c r="C44" s="234">
        <v>0</v>
      </c>
      <c r="D44" s="234">
        <v>24500</v>
      </c>
      <c r="E44" s="115">
        <v>0</v>
      </c>
      <c r="F44" s="246">
        <f t="shared" si="0"/>
        <v>24500</v>
      </c>
    </row>
    <row r="45" spans="1:6" ht="47.25">
      <c r="A45" s="194">
        <v>19050200</v>
      </c>
      <c r="B45" s="272" t="s">
        <v>418</v>
      </c>
      <c r="C45" s="234">
        <v>0</v>
      </c>
      <c r="D45" s="234">
        <v>15900</v>
      </c>
      <c r="E45" s="115">
        <v>0</v>
      </c>
      <c r="F45" s="246">
        <f t="shared" si="0"/>
        <v>15900</v>
      </c>
    </row>
    <row r="46" spans="1:6" ht="38.25">
      <c r="A46" s="233">
        <v>22080400</v>
      </c>
      <c r="B46" s="232" t="s">
        <v>290</v>
      </c>
      <c r="C46" s="234">
        <v>40000</v>
      </c>
      <c r="D46" s="234">
        <v>0</v>
      </c>
      <c r="E46" s="115">
        <v>0</v>
      </c>
      <c r="F46" s="246">
        <f t="shared" si="0"/>
        <v>40000</v>
      </c>
    </row>
    <row r="47" spans="1:6" s="62" customFormat="1" ht="38.25">
      <c r="A47" s="233">
        <v>22090100</v>
      </c>
      <c r="B47" s="232" t="s">
        <v>291</v>
      </c>
      <c r="C47" s="234">
        <v>10000</v>
      </c>
      <c r="D47" s="234">
        <v>0</v>
      </c>
      <c r="E47" s="114">
        <f>E48</f>
        <v>0</v>
      </c>
      <c r="F47" s="246">
        <f t="shared" si="0"/>
        <v>10000</v>
      </c>
    </row>
    <row r="48" spans="1:6" s="62" customFormat="1" ht="38.25">
      <c r="A48" s="233">
        <v>22090400</v>
      </c>
      <c r="B48" s="232" t="s">
        <v>292</v>
      </c>
      <c r="C48" s="234">
        <v>5000</v>
      </c>
      <c r="D48" s="234">
        <v>0</v>
      </c>
      <c r="E48" s="115">
        <v>0</v>
      </c>
      <c r="F48" s="246">
        <f t="shared" si="0"/>
        <v>5000</v>
      </c>
    </row>
    <row r="49" spans="1:6" s="62" customFormat="1" ht="38.25">
      <c r="A49" s="233">
        <v>24062100</v>
      </c>
      <c r="B49" s="232" t="s">
        <v>293</v>
      </c>
      <c r="C49" s="234">
        <v>0</v>
      </c>
      <c r="D49" s="234">
        <v>1420</v>
      </c>
      <c r="E49" s="115">
        <v>0</v>
      </c>
      <c r="F49" s="246">
        <f t="shared" si="0"/>
        <v>1420</v>
      </c>
    </row>
    <row r="50" spans="1:6" s="62" customFormat="1" ht="25.5">
      <c r="A50" s="233">
        <v>25010100</v>
      </c>
      <c r="B50" s="232" t="s">
        <v>294</v>
      </c>
      <c r="C50" s="234">
        <v>0</v>
      </c>
      <c r="D50" s="234">
        <v>750000</v>
      </c>
      <c r="E50" s="115">
        <v>0</v>
      </c>
      <c r="F50" s="246">
        <f t="shared" si="0"/>
        <v>750000</v>
      </c>
    </row>
    <row r="51" spans="1:6" s="62" customFormat="1" ht="25.5">
      <c r="A51" s="233">
        <v>25010200</v>
      </c>
      <c r="B51" s="232" t="s">
        <v>295</v>
      </c>
      <c r="C51" s="234">
        <v>0</v>
      </c>
      <c r="D51" s="234">
        <v>0</v>
      </c>
      <c r="E51" s="115">
        <v>0</v>
      </c>
      <c r="F51" s="246">
        <f t="shared" si="0"/>
        <v>0</v>
      </c>
    </row>
    <row r="52" spans="1:6" s="62" customFormat="1" ht="38.25">
      <c r="A52" s="233">
        <v>31030000</v>
      </c>
      <c r="B52" s="232" t="s">
        <v>296</v>
      </c>
      <c r="C52" s="234">
        <v>0</v>
      </c>
      <c r="D52" s="234">
        <v>40000</v>
      </c>
      <c r="E52" s="115">
        <v>40000</v>
      </c>
      <c r="F52" s="246">
        <f t="shared" si="0"/>
        <v>40000</v>
      </c>
    </row>
    <row r="53" spans="1:6" s="62" customFormat="1" ht="63.75">
      <c r="A53" s="233">
        <v>33010100</v>
      </c>
      <c r="B53" s="232" t="s">
        <v>297</v>
      </c>
      <c r="C53" s="234">
        <v>0</v>
      </c>
      <c r="D53" s="234">
        <f>880000+80000+117200+400000</f>
        <v>1477200</v>
      </c>
      <c r="E53" s="115">
        <f>880000+80000+117200+400000</f>
        <v>1477200</v>
      </c>
      <c r="F53" s="246">
        <f t="shared" si="0"/>
        <v>1477200</v>
      </c>
    </row>
    <row r="54" spans="1:6" s="62" customFormat="1" ht="38.25">
      <c r="A54" s="233">
        <v>41020300</v>
      </c>
      <c r="B54" s="232" t="s">
        <v>298</v>
      </c>
      <c r="C54" s="234">
        <v>3015509</v>
      </c>
      <c r="D54" s="234">
        <v>0</v>
      </c>
      <c r="E54" s="115">
        <v>0</v>
      </c>
      <c r="F54" s="246">
        <f t="shared" si="0"/>
        <v>3015509</v>
      </c>
    </row>
    <row r="55" spans="1:6" s="62" customFormat="1" ht="38.25">
      <c r="A55" s="233">
        <v>41020600</v>
      </c>
      <c r="B55" s="232" t="s">
        <v>423</v>
      </c>
      <c r="C55" s="234">
        <v>240100</v>
      </c>
      <c r="D55" s="234">
        <v>0</v>
      </c>
      <c r="E55" s="115">
        <v>0</v>
      </c>
      <c r="F55" s="246">
        <f t="shared" si="0"/>
        <v>240100</v>
      </c>
    </row>
    <row r="56" spans="1:6" s="62" customFormat="1" ht="25.5">
      <c r="A56" s="233">
        <v>41021820</v>
      </c>
      <c r="B56" s="232" t="s">
        <v>362</v>
      </c>
      <c r="C56" s="234">
        <v>649300</v>
      </c>
      <c r="D56" s="234">
        <v>0</v>
      </c>
      <c r="E56" s="115">
        <v>0</v>
      </c>
      <c r="F56" s="246">
        <f t="shared" si="0"/>
        <v>649300</v>
      </c>
    </row>
    <row r="57" spans="1:6" s="62" customFormat="1" ht="51">
      <c r="A57" s="233">
        <v>41021900</v>
      </c>
      <c r="B57" s="232" t="s">
        <v>363</v>
      </c>
      <c r="C57" s="234">
        <v>31300</v>
      </c>
      <c r="D57" s="234">
        <v>0</v>
      </c>
      <c r="E57" s="115">
        <v>0</v>
      </c>
      <c r="F57" s="246">
        <f t="shared" si="0"/>
        <v>31300</v>
      </c>
    </row>
    <row r="58" spans="1:6" s="62" customFormat="1" ht="38.25">
      <c r="A58" s="233">
        <v>41034400</v>
      </c>
      <c r="B58" s="232" t="s">
        <v>299</v>
      </c>
      <c r="C58" s="234">
        <v>0</v>
      </c>
      <c r="D58" s="234">
        <f>1131400+804000</f>
        <v>1935400</v>
      </c>
      <c r="E58" s="114">
        <v>0</v>
      </c>
      <c r="F58" s="246">
        <f t="shared" si="0"/>
        <v>1935400</v>
      </c>
    </row>
    <row r="59" spans="1:6" s="62" customFormat="1" ht="38.25">
      <c r="A59" s="271">
        <v>41034500</v>
      </c>
      <c r="B59" s="232" t="s">
        <v>391</v>
      </c>
      <c r="C59" s="234">
        <f>3390000-42000</f>
        <v>3348000</v>
      </c>
      <c r="D59" s="234">
        <v>0</v>
      </c>
      <c r="E59" s="114">
        <v>0</v>
      </c>
      <c r="F59" s="246">
        <f t="shared" si="0"/>
        <v>3348000</v>
      </c>
    </row>
    <row r="60" spans="1:6" s="62" customFormat="1" ht="38.25">
      <c r="A60" s="263">
        <v>41035005</v>
      </c>
      <c r="B60" s="264" t="s">
        <v>364</v>
      </c>
      <c r="C60" s="236">
        <v>60000</v>
      </c>
      <c r="D60" s="236">
        <v>0</v>
      </c>
      <c r="E60" s="115">
        <v>0</v>
      </c>
      <c r="F60" s="246">
        <f t="shared" si="0"/>
        <v>60000</v>
      </c>
    </row>
    <row r="61" spans="1:6" s="62" customFormat="1" ht="114.75">
      <c r="A61" s="266">
        <v>41036600</v>
      </c>
      <c r="B61" s="264" t="s">
        <v>368</v>
      </c>
      <c r="C61" s="236">
        <v>980830</v>
      </c>
      <c r="D61" s="236">
        <f>309832.38+1114797+702626</f>
        <v>2127255.38</v>
      </c>
      <c r="E61" s="115">
        <v>0</v>
      </c>
      <c r="F61" s="246">
        <f t="shared" si="0"/>
        <v>3108085.38</v>
      </c>
    </row>
    <row r="62" spans="1:6" s="62" customFormat="1" ht="12.75">
      <c r="A62" s="266"/>
      <c r="B62" s="264"/>
      <c r="C62" s="236"/>
      <c r="D62" s="236"/>
      <c r="E62" s="115"/>
      <c r="F62" s="246"/>
    </row>
    <row r="63" spans="1:6" s="62" customFormat="1" ht="38.25">
      <c r="A63" s="233">
        <v>50110000</v>
      </c>
      <c r="B63" s="232" t="s">
        <v>300</v>
      </c>
      <c r="C63" s="234">
        <v>0</v>
      </c>
      <c r="D63" s="234">
        <f>120000+43498+33500+123000</f>
        <v>319998</v>
      </c>
      <c r="E63" s="115">
        <v>0</v>
      </c>
      <c r="F63" s="246">
        <f t="shared" si="0"/>
        <v>319998</v>
      </c>
    </row>
    <row r="64" spans="1:6" s="62" customFormat="1" ht="12.75" hidden="1">
      <c r="A64" s="233">
        <v>50110000</v>
      </c>
      <c r="B64" s="232" t="s">
        <v>301</v>
      </c>
      <c r="C64" s="236"/>
      <c r="D64" s="236"/>
      <c r="E64" s="115"/>
      <c r="F64" s="246"/>
    </row>
    <row r="65" spans="1:6" s="62" customFormat="1" ht="12.75">
      <c r="A65" s="233"/>
      <c r="B65" s="232"/>
      <c r="C65" s="236"/>
      <c r="D65" s="236"/>
      <c r="E65" s="115"/>
      <c r="F65" s="246"/>
    </row>
    <row r="66" spans="1:6" s="62" customFormat="1" ht="12.75">
      <c r="A66" s="235"/>
      <c r="B66" s="232" t="s">
        <v>302</v>
      </c>
      <c r="C66" s="234">
        <v>8649966</v>
      </c>
      <c r="D66" s="234">
        <f>4476470+33500+655950+317200+673278.61+1114797+60000</f>
        <v>7331195.61</v>
      </c>
      <c r="E66" s="114">
        <f>E53+E52+E42+E41</f>
        <v>5549478.609999999</v>
      </c>
      <c r="F66" s="246">
        <f>C66+D66</f>
        <v>15981161.61</v>
      </c>
    </row>
    <row r="67" spans="1:6" s="62" customFormat="1" ht="12.75">
      <c r="A67" s="233" t="s">
        <v>303</v>
      </c>
      <c r="B67" s="232" t="s">
        <v>304</v>
      </c>
      <c r="C67" s="237">
        <f>11665475+C60+C57+C56+C59+C55+C61</f>
        <v>16975005</v>
      </c>
      <c r="D67" s="234">
        <f>5607870+804000+43498+309832.38+33500+655950+317200+673278.61+1114797+83578+123000+15900+450000+60000+702626</f>
        <v>10995029.99</v>
      </c>
      <c r="E67" s="114">
        <f>E53+E42+E41+E52</f>
        <v>5549478.609999999</v>
      </c>
      <c r="F67" s="246">
        <f>C67+D67</f>
        <v>27970034.990000002</v>
      </c>
    </row>
    <row r="69" spans="1:6" ht="15.75">
      <c r="A69" s="118"/>
      <c r="B69" s="29"/>
      <c r="C69" s="35"/>
      <c r="D69" s="35"/>
      <c r="E69" s="35"/>
      <c r="F69" s="35"/>
    </row>
    <row r="70" spans="1:6" ht="15">
      <c r="A70" s="117"/>
      <c r="B70" s="25"/>
      <c r="C70" s="33"/>
      <c r="D70" s="33"/>
      <c r="E70" s="33"/>
      <c r="F70" s="33"/>
    </row>
    <row r="71" spans="1:6" ht="12.75">
      <c r="A71" s="117"/>
      <c r="B71" s="37" t="s">
        <v>113</v>
      </c>
      <c r="C71" s="10" t="s">
        <v>90</v>
      </c>
      <c r="D71" s="33"/>
      <c r="E71" s="33"/>
      <c r="F71" s="33"/>
    </row>
    <row r="72" spans="1:6" ht="15">
      <c r="A72" s="117"/>
      <c r="B72" s="25"/>
      <c r="C72" s="33"/>
      <c r="D72" s="33"/>
      <c r="E72" s="33"/>
      <c r="F72" s="33"/>
    </row>
    <row r="73" spans="1:6" ht="15">
      <c r="A73" s="117"/>
      <c r="B73" s="25"/>
      <c r="C73" s="33"/>
      <c r="D73" s="33"/>
      <c r="E73" s="33"/>
      <c r="F73" s="33"/>
    </row>
    <row r="74" spans="1:6" ht="15">
      <c r="A74" s="117"/>
      <c r="B74" s="25"/>
      <c r="C74" s="33"/>
      <c r="D74" s="33"/>
      <c r="E74" s="33"/>
      <c r="F74" s="33"/>
    </row>
    <row r="75" spans="1:6" ht="15">
      <c r="A75" s="117"/>
      <c r="B75" s="25"/>
      <c r="C75" s="33"/>
      <c r="D75" s="33"/>
      <c r="E75" s="33"/>
      <c r="F75" s="33"/>
    </row>
    <row r="76" spans="1:6" ht="15">
      <c r="A76" s="117"/>
      <c r="B76" s="25"/>
      <c r="C76" s="33"/>
      <c r="D76" s="33"/>
      <c r="E76" s="33"/>
      <c r="F76" s="33"/>
    </row>
    <row r="77" spans="1:6" ht="15">
      <c r="A77" s="117"/>
      <c r="B77" s="25"/>
      <c r="C77" s="33"/>
      <c r="D77" s="33"/>
      <c r="E77" s="33"/>
      <c r="F77" s="33"/>
    </row>
  </sheetData>
  <mergeCells count="7">
    <mergeCell ref="A6:F6"/>
    <mergeCell ref="A7:F7"/>
    <mergeCell ref="F10:F11"/>
    <mergeCell ref="A10:A11"/>
    <mergeCell ref="B10:B11"/>
    <mergeCell ref="C10:C11"/>
    <mergeCell ref="D10:E10"/>
  </mergeCells>
  <printOptions/>
  <pageMargins left="0.5511811023622047" right="0.35433070866141736" top="0.1968503937007874" bottom="0.1968503937007874" header="0.31496062992125984" footer="0.118110236220472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8"/>
  <sheetViews>
    <sheetView view="pageBreakPreview" zoomScale="75" zoomScaleNormal="75" zoomScaleSheetLayoutView="75" workbookViewId="0" topLeftCell="A1">
      <pane xSplit="2" ySplit="12" topLeftCell="H8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01" sqref="C101"/>
    </sheetView>
  </sheetViews>
  <sheetFormatPr defaultColWidth="9.125" defaultRowHeight="12.75"/>
  <cols>
    <col min="1" max="1" width="10.375" style="0" customWidth="1"/>
    <col min="2" max="2" width="43.75390625" style="0" customWidth="1"/>
    <col min="3" max="3" width="13.25390625" style="8" customWidth="1"/>
    <col min="4" max="4" width="13.25390625" style="8" hidden="1" customWidth="1"/>
    <col min="5" max="5" width="13.25390625" style="8" customWidth="1"/>
    <col min="6" max="6" width="13.75390625" style="8" customWidth="1"/>
    <col min="7" max="7" width="13.25390625" style="8" hidden="1" customWidth="1"/>
    <col min="8" max="9" width="13.25390625" style="8" customWidth="1"/>
    <col min="10" max="10" width="9.75390625" style="8" customWidth="1"/>
    <col min="11" max="11" width="10.625" style="8" customWidth="1"/>
    <col min="12" max="13" width="13.25390625" style="8" customWidth="1"/>
    <col min="14" max="14" width="17.375" style="8" customWidth="1"/>
    <col min="15" max="15" width="13.25390625" style="8" customWidth="1"/>
  </cols>
  <sheetData>
    <row r="1" spans="1:17" ht="12.75">
      <c r="A1" s="9"/>
      <c r="B1" s="9"/>
      <c r="C1" s="10"/>
      <c r="D1" s="10"/>
      <c r="E1" s="10"/>
      <c r="F1" s="10"/>
      <c r="G1" s="10"/>
      <c r="H1" s="10"/>
      <c r="I1" s="10"/>
      <c r="J1" s="10" t="s">
        <v>39</v>
      </c>
      <c r="L1" s="10"/>
      <c r="M1" s="10"/>
      <c r="N1" s="10"/>
      <c r="O1" s="10"/>
      <c r="P1" s="9"/>
      <c r="Q1" s="9"/>
    </row>
    <row r="2" spans="1:17" ht="12.75">
      <c r="A2" s="9"/>
      <c r="B2" s="9"/>
      <c r="C2" s="10"/>
      <c r="D2" s="10"/>
      <c r="E2" s="10"/>
      <c r="F2" s="10"/>
      <c r="G2" s="10"/>
      <c r="H2" s="10"/>
      <c r="I2" s="10"/>
      <c r="J2" s="33" t="s">
        <v>421</v>
      </c>
      <c r="K2" s="33"/>
      <c r="L2" s="33"/>
      <c r="M2" s="33"/>
      <c r="N2" s="33"/>
      <c r="O2" s="10"/>
      <c r="P2" s="9"/>
      <c r="Q2" s="9"/>
    </row>
    <row r="3" spans="1:17" ht="12.75">
      <c r="A3" s="9"/>
      <c r="B3" s="9"/>
      <c r="C3" s="10"/>
      <c r="D3" s="10"/>
      <c r="E3" s="10"/>
      <c r="F3" s="10"/>
      <c r="G3" s="10"/>
      <c r="H3" s="10"/>
      <c r="I3" s="10"/>
      <c r="J3" s="33" t="s">
        <v>424</v>
      </c>
      <c r="K3" s="33"/>
      <c r="L3" s="33"/>
      <c r="M3" s="33"/>
      <c r="N3" s="33"/>
      <c r="O3" s="10"/>
      <c r="P3" s="9"/>
      <c r="Q3" s="9"/>
    </row>
    <row r="4" spans="1:17" ht="12.7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</row>
    <row r="5" spans="1:17" ht="15.75">
      <c r="A5" s="279" t="s">
        <v>239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9"/>
      <c r="Q5" s="9"/>
    </row>
    <row r="6" spans="1:17" ht="15.75">
      <c r="A6" s="279" t="s">
        <v>118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9"/>
      <c r="Q6" s="9"/>
    </row>
    <row r="7" spans="3:15" s="1" customFormat="1" ht="12.75">
      <c r="C7" s="37"/>
      <c r="D7" s="37"/>
      <c r="E7" s="37"/>
      <c r="F7" s="37"/>
      <c r="G7" s="37"/>
      <c r="H7" s="37"/>
      <c r="I7" s="37"/>
      <c r="J7" s="37"/>
      <c r="K7" s="37"/>
      <c r="L7" s="37"/>
      <c r="M7" s="37" t="s">
        <v>73</v>
      </c>
      <c r="N7" s="37"/>
      <c r="O7" s="37"/>
    </row>
    <row r="8" spans="1:15" s="1" customFormat="1" ht="12.75">
      <c r="A8" s="281" t="s">
        <v>119</v>
      </c>
      <c r="B8" s="281" t="s">
        <v>120</v>
      </c>
      <c r="C8" s="280" t="s">
        <v>2</v>
      </c>
      <c r="D8" s="280"/>
      <c r="E8" s="280"/>
      <c r="F8" s="280"/>
      <c r="G8" s="280"/>
      <c r="H8" s="280" t="s">
        <v>3</v>
      </c>
      <c r="I8" s="280"/>
      <c r="J8" s="280"/>
      <c r="K8" s="280"/>
      <c r="L8" s="280"/>
      <c r="M8" s="280"/>
      <c r="N8" s="32"/>
      <c r="O8" s="282" t="s">
        <v>4</v>
      </c>
    </row>
    <row r="9" spans="1:15" s="1" customFormat="1" ht="12.75" customHeight="1">
      <c r="A9" s="281"/>
      <c r="B9" s="281"/>
      <c r="C9" s="282" t="s">
        <v>1</v>
      </c>
      <c r="D9" s="282" t="s">
        <v>99</v>
      </c>
      <c r="E9" s="280" t="s">
        <v>121</v>
      </c>
      <c r="F9" s="280"/>
      <c r="G9" s="282" t="s">
        <v>100</v>
      </c>
      <c r="H9" s="282" t="s">
        <v>1</v>
      </c>
      <c r="I9" s="282" t="s">
        <v>99</v>
      </c>
      <c r="J9" s="280" t="s">
        <v>121</v>
      </c>
      <c r="K9" s="280"/>
      <c r="L9" s="282" t="s">
        <v>100</v>
      </c>
      <c r="M9" s="282" t="s">
        <v>137</v>
      </c>
      <c r="N9" s="282"/>
      <c r="O9" s="282"/>
    </row>
    <row r="10" spans="1:15" s="1" customFormat="1" ht="12.75" customHeight="1">
      <c r="A10" s="281"/>
      <c r="B10" s="281"/>
      <c r="C10" s="282"/>
      <c r="D10" s="282"/>
      <c r="E10" s="280"/>
      <c r="F10" s="280"/>
      <c r="G10" s="282"/>
      <c r="H10" s="282"/>
      <c r="I10" s="282"/>
      <c r="J10" s="280"/>
      <c r="K10" s="280"/>
      <c r="L10" s="282"/>
      <c r="M10" s="282" t="s">
        <v>136</v>
      </c>
      <c r="N10" s="38" t="s">
        <v>121</v>
      </c>
      <c r="O10" s="282"/>
    </row>
    <row r="11" spans="1:15" s="23" customFormat="1" ht="96" customHeight="1">
      <c r="A11" s="281"/>
      <c r="B11" s="281"/>
      <c r="C11" s="282"/>
      <c r="D11" s="282"/>
      <c r="E11" s="38" t="s">
        <v>122</v>
      </c>
      <c r="F11" s="38" t="s">
        <v>123</v>
      </c>
      <c r="G11" s="282"/>
      <c r="H11" s="282"/>
      <c r="I11" s="282"/>
      <c r="J11" s="38" t="s">
        <v>122</v>
      </c>
      <c r="K11" s="38" t="s">
        <v>124</v>
      </c>
      <c r="L11" s="282"/>
      <c r="M11" s="282"/>
      <c r="N11" s="38" t="s">
        <v>138</v>
      </c>
      <c r="O11" s="282"/>
    </row>
    <row r="12" spans="1:15" s="46" customFormat="1" ht="12">
      <c r="A12" s="45">
        <v>1</v>
      </c>
      <c r="B12" s="45">
        <v>2</v>
      </c>
      <c r="C12" s="45">
        <v>3</v>
      </c>
      <c r="D12" s="45">
        <v>4</v>
      </c>
      <c r="E12" s="45">
        <v>4</v>
      </c>
      <c r="F12" s="45">
        <v>5</v>
      </c>
      <c r="G12" s="45">
        <v>7</v>
      </c>
      <c r="H12" s="45">
        <v>6</v>
      </c>
      <c r="I12" s="45">
        <v>7</v>
      </c>
      <c r="J12" s="45">
        <v>8</v>
      </c>
      <c r="K12" s="45">
        <v>9</v>
      </c>
      <c r="L12" s="45">
        <v>10</v>
      </c>
      <c r="M12" s="45">
        <v>11</v>
      </c>
      <c r="N12" s="45">
        <v>12</v>
      </c>
      <c r="O12" s="45">
        <v>13</v>
      </c>
    </row>
    <row r="13" spans="1:15" s="1" customFormat="1" ht="12.75" hidden="1">
      <c r="A13" s="3" t="s">
        <v>65</v>
      </c>
      <c r="B13" s="4" t="s">
        <v>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s="1" customFormat="1" ht="12.75" hidden="1">
      <c r="A14" s="2"/>
      <c r="B14" s="5"/>
      <c r="C14" s="32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s="13" customFormat="1" ht="13.5" customHeight="1">
      <c r="A15" s="65" t="s">
        <v>40</v>
      </c>
      <c r="B15" s="12" t="s">
        <v>41</v>
      </c>
      <c r="C15" s="66">
        <f>C17</f>
        <v>1233019</v>
      </c>
      <c r="D15" s="66">
        <f aca="true" t="shared" si="0" ref="D15:O15">D17</f>
        <v>1393464</v>
      </c>
      <c r="E15" s="66">
        <f t="shared" si="0"/>
        <v>741250</v>
      </c>
      <c r="F15" s="66">
        <f t="shared" si="0"/>
        <v>87014</v>
      </c>
      <c r="G15" s="66">
        <f t="shared" si="0"/>
        <v>0</v>
      </c>
      <c r="H15" s="66">
        <f t="shared" si="0"/>
        <v>10000</v>
      </c>
      <c r="I15" s="66">
        <f t="shared" si="0"/>
        <v>10000</v>
      </c>
      <c r="J15" s="66">
        <f t="shared" si="0"/>
        <v>0</v>
      </c>
      <c r="K15" s="66">
        <f t="shared" si="0"/>
        <v>0</v>
      </c>
      <c r="L15" s="66">
        <f t="shared" si="0"/>
        <v>0</v>
      </c>
      <c r="M15" s="66">
        <f t="shared" si="0"/>
        <v>0</v>
      </c>
      <c r="N15" s="66">
        <f t="shared" si="0"/>
        <v>0</v>
      </c>
      <c r="O15" s="66">
        <f t="shared" si="0"/>
        <v>1243019</v>
      </c>
    </row>
    <row r="16" spans="1:15" s="1" customFormat="1" ht="12.75" hidden="1">
      <c r="A16" s="2"/>
      <c r="B16" s="5"/>
      <c r="C16" s="66">
        <v>1393464</v>
      </c>
      <c r="D16" s="66">
        <v>1393464</v>
      </c>
      <c r="E16" s="66">
        <v>865648</v>
      </c>
      <c r="F16" s="66">
        <v>75500</v>
      </c>
      <c r="G16" s="39"/>
      <c r="H16" s="39"/>
      <c r="I16" s="39"/>
      <c r="J16" s="39"/>
      <c r="K16" s="39"/>
      <c r="L16" s="39"/>
      <c r="M16" s="39"/>
      <c r="N16" s="39"/>
      <c r="O16" s="39"/>
    </row>
    <row r="17" spans="1:15" s="1" customFormat="1" ht="12.75">
      <c r="A17" s="6" t="s">
        <v>6</v>
      </c>
      <c r="B17" s="5" t="s">
        <v>7</v>
      </c>
      <c r="C17" s="66">
        <f>956705+16200+7000+15000+22100+228500+12000-24486</f>
        <v>1233019</v>
      </c>
      <c r="D17" s="66">
        <v>1393464</v>
      </c>
      <c r="E17" s="66">
        <f>578000+16250+147000</f>
        <v>741250</v>
      </c>
      <c r="F17" s="66">
        <f>96500+10000+5000-24486</f>
        <v>87014</v>
      </c>
      <c r="G17" s="32"/>
      <c r="H17" s="32">
        <f>I17+L17</f>
        <v>10000</v>
      </c>
      <c r="I17" s="32">
        <v>10000</v>
      </c>
      <c r="J17" s="32"/>
      <c r="K17" s="32"/>
      <c r="L17" s="32"/>
      <c r="M17" s="32"/>
      <c r="N17" s="32"/>
      <c r="O17" s="32">
        <f>C17+H17</f>
        <v>1243019</v>
      </c>
    </row>
    <row r="18" spans="1:15" s="1" customFormat="1" ht="12.75" hidden="1">
      <c r="A18" s="6"/>
      <c r="B18" s="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s="13" customFormat="1" ht="12.75">
      <c r="A19" s="65" t="s">
        <v>42</v>
      </c>
      <c r="B19" s="12" t="s">
        <v>37</v>
      </c>
      <c r="C19" s="66">
        <f>C21+C23+C25+C22</f>
        <v>10667319.420000002</v>
      </c>
      <c r="D19" s="66">
        <f aca="true" t="shared" si="1" ref="D19:O19">D21+D23+D25+D22</f>
        <v>7440610</v>
      </c>
      <c r="E19" s="66">
        <f t="shared" si="1"/>
        <v>6316488.9799999995</v>
      </c>
      <c r="F19" s="66">
        <f t="shared" si="1"/>
        <v>1324250</v>
      </c>
      <c r="G19" s="66">
        <f t="shared" si="1"/>
        <v>0</v>
      </c>
      <c r="H19" s="66">
        <f t="shared" si="1"/>
        <v>740000</v>
      </c>
      <c r="I19" s="66">
        <f t="shared" si="1"/>
        <v>740000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11407319.420000002</v>
      </c>
    </row>
    <row r="20" spans="1:15" s="1" customFormat="1" ht="12.75" hidden="1">
      <c r="A20" s="6"/>
      <c r="B20" s="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s="1" customFormat="1" ht="12.75">
      <c r="A21" s="6" t="s">
        <v>8</v>
      </c>
      <c r="B21" s="7" t="s">
        <v>24</v>
      </c>
      <c r="C21" s="32">
        <f>7660530+51825.42+56950+347741.7+20866+103050+80428+45000+12000+182874</f>
        <v>8561265.120000001</v>
      </c>
      <c r="D21" s="32">
        <v>5838498</v>
      </c>
      <c r="E21" s="32">
        <f>4340700+7000+13300+255014.81+15330+27000+59039+33000+119343</f>
        <v>4869726.81</v>
      </c>
      <c r="F21" s="32">
        <f>924383+41330+95000+59500+40465+58399</f>
        <v>1219077</v>
      </c>
      <c r="G21" s="32">
        <v>0</v>
      </c>
      <c r="H21" s="32">
        <f>I21+L21</f>
        <v>740000</v>
      </c>
      <c r="I21" s="32">
        <v>740000</v>
      </c>
      <c r="J21" s="32"/>
      <c r="K21" s="32"/>
      <c r="L21" s="32">
        <f>M21</f>
        <v>0</v>
      </c>
      <c r="M21" s="32">
        <f>160000-56950-103050</f>
        <v>0</v>
      </c>
      <c r="N21" s="32">
        <f>160000-56950-103050</f>
        <v>0</v>
      </c>
      <c r="O21" s="32">
        <f>C21+H21</f>
        <v>9301265.120000001</v>
      </c>
    </row>
    <row r="22" spans="1:15" s="1" customFormat="1" ht="12.75" hidden="1">
      <c r="A22" s="6" t="s">
        <v>319</v>
      </c>
      <c r="B22" s="5"/>
      <c r="C22" s="32">
        <v>0</v>
      </c>
      <c r="D22" s="32"/>
      <c r="E22" s="32"/>
      <c r="F22" s="32"/>
      <c r="G22" s="32"/>
      <c r="H22" s="32">
        <f>I22+L22</f>
        <v>0</v>
      </c>
      <c r="I22" s="32"/>
      <c r="J22" s="32"/>
      <c r="K22" s="32"/>
      <c r="L22" s="32">
        <f>M22</f>
        <v>0</v>
      </c>
      <c r="M22" s="32"/>
      <c r="N22" s="32"/>
      <c r="O22" s="32">
        <f>C22+H22</f>
        <v>0</v>
      </c>
    </row>
    <row r="23" spans="1:15" s="1" customFormat="1" ht="12.75">
      <c r="A23" s="6" t="s">
        <v>26</v>
      </c>
      <c r="B23" s="5" t="s">
        <v>27</v>
      </c>
      <c r="C23" s="32">
        <f>1728000-12400+179458.3+10434+12400+19572+55000+113590</f>
        <v>2106054.3</v>
      </c>
      <c r="D23" s="32">
        <v>1602112</v>
      </c>
      <c r="E23" s="32">
        <f>1163241+132185.17+7665+10000+14361+40310+10000+69000</f>
        <v>1446762.17</v>
      </c>
      <c r="F23" s="32">
        <f>93495+3000+2100-12722+19300</f>
        <v>105173</v>
      </c>
      <c r="G23" s="32">
        <v>0</v>
      </c>
      <c r="H23" s="32">
        <f>I23+L23</f>
        <v>0</v>
      </c>
      <c r="I23" s="32"/>
      <c r="J23" s="32"/>
      <c r="K23" s="32"/>
      <c r="L23" s="32">
        <f>M23</f>
        <v>0</v>
      </c>
      <c r="M23" s="32">
        <v>0</v>
      </c>
      <c r="N23" s="32">
        <v>0</v>
      </c>
      <c r="O23" s="32">
        <f>C23+H23</f>
        <v>2106054.3</v>
      </c>
    </row>
    <row r="24" spans="1:15" s="1" customFormat="1" ht="12.75" hidden="1">
      <c r="A24" s="6"/>
      <c r="B24" s="5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s="1" customFormat="1" ht="78.75" customHeight="1" hidden="1">
      <c r="A25" s="6" t="s">
        <v>91</v>
      </c>
      <c r="B25" s="19" t="s">
        <v>92</v>
      </c>
      <c r="C25" s="32">
        <f>D25+G25</f>
        <v>0</v>
      </c>
      <c r="D25" s="32"/>
      <c r="E25" s="32"/>
      <c r="F25" s="32"/>
      <c r="G25" s="32"/>
      <c r="H25" s="32">
        <f>I25+L25</f>
        <v>0</v>
      </c>
      <c r="I25" s="32"/>
      <c r="J25" s="32"/>
      <c r="K25" s="32"/>
      <c r="L25" s="32"/>
      <c r="M25" s="32"/>
      <c r="N25" s="32"/>
      <c r="O25" s="32">
        <f>C25+H25</f>
        <v>0</v>
      </c>
    </row>
    <row r="26" spans="1:15" s="1" customFormat="1" ht="13.5" customHeight="1" hidden="1">
      <c r="A26" s="6"/>
      <c r="B26" s="5" t="s">
        <v>104</v>
      </c>
      <c r="C26" s="32">
        <f>D26+G26</f>
        <v>0</v>
      </c>
      <c r="D26" s="32"/>
      <c r="E26" s="32"/>
      <c r="F26" s="32"/>
      <c r="G26" s="32"/>
      <c r="H26" s="32">
        <f>I26+L26</f>
        <v>0</v>
      </c>
      <c r="I26" s="32"/>
      <c r="J26" s="32"/>
      <c r="K26" s="32"/>
      <c r="L26" s="32"/>
      <c r="M26" s="32"/>
      <c r="N26" s="32"/>
      <c r="O26" s="32">
        <f>C26+H26</f>
        <v>0</v>
      </c>
    </row>
    <row r="27" spans="1:15" s="13" customFormat="1" ht="12.75" hidden="1">
      <c r="A27" s="65" t="s">
        <v>43</v>
      </c>
      <c r="B27" s="12" t="s">
        <v>38</v>
      </c>
      <c r="C27" s="66">
        <f>D27+G27</f>
        <v>0</v>
      </c>
      <c r="D27" s="66">
        <f>D29</f>
        <v>0</v>
      </c>
      <c r="E27" s="66">
        <f aca="true" t="shared" si="2" ref="E27:N27">E29</f>
        <v>0</v>
      </c>
      <c r="F27" s="66">
        <f t="shared" si="2"/>
        <v>0</v>
      </c>
      <c r="G27" s="66">
        <f t="shared" si="2"/>
        <v>0</v>
      </c>
      <c r="H27" s="66">
        <f t="shared" si="2"/>
        <v>0</v>
      </c>
      <c r="I27" s="66">
        <f t="shared" si="2"/>
        <v>0</v>
      </c>
      <c r="J27" s="66">
        <f t="shared" si="2"/>
        <v>0</v>
      </c>
      <c r="K27" s="66">
        <f t="shared" si="2"/>
        <v>0</v>
      </c>
      <c r="L27" s="66">
        <f t="shared" si="2"/>
        <v>0</v>
      </c>
      <c r="M27" s="66">
        <f t="shared" si="2"/>
        <v>0</v>
      </c>
      <c r="N27" s="66">
        <f t="shared" si="2"/>
        <v>0</v>
      </c>
      <c r="O27" s="66">
        <f>C27+H27</f>
        <v>0</v>
      </c>
    </row>
    <row r="28" spans="1:15" s="1" customFormat="1" ht="12.75" hidden="1">
      <c r="A28" s="6"/>
      <c r="B28" s="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s="1" customFormat="1" ht="12.75" hidden="1">
      <c r="A29" s="6" t="s">
        <v>9</v>
      </c>
      <c r="B29" s="5" t="s">
        <v>10</v>
      </c>
      <c r="C29" s="32">
        <f>D29+G29</f>
        <v>0</v>
      </c>
      <c r="D29" s="32">
        <v>0</v>
      </c>
      <c r="E29" s="32">
        <v>0</v>
      </c>
      <c r="F29" s="32">
        <v>0</v>
      </c>
      <c r="G29" s="32"/>
      <c r="H29" s="32">
        <f>I29+L29</f>
        <v>0</v>
      </c>
      <c r="I29" s="32"/>
      <c r="J29" s="32"/>
      <c r="K29" s="32"/>
      <c r="L29" s="32"/>
      <c r="M29" s="32"/>
      <c r="N29" s="32"/>
      <c r="O29" s="32">
        <f>C29+H29</f>
        <v>0</v>
      </c>
    </row>
    <row r="30" spans="1:15" s="1" customFormat="1" ht="12.75" hidden="1">
      <c r="A30" s="6"/>
      <c r="B30" s="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13" customFormat="1" ht="25.5">
      <c r="A31" s="65" t="s">
        <v>44</v>
      </c>
      <c r="B31" s="67" t="s">
        <v>29</v>
      </c>
      <c r="C31" s="66">
        <f>SUM(C33:C37)</f>
        <v>86849</v>
      </c>
      <c r="D31" s="66">
        <f>SUM(D33:D37)</f>
        <v>80000</v>
      </c>
      <c r="E31" s="66"/>
      <c r="F31" s="66"/>
      <c r="G31" s="66"/>
      <c r="H31" s="66">
        <v>0</v>
      </c>
      <c r="I31" s="66"/>
      <c r="J31" s="66"/>
      <c r="K31" s="66"/>
      <c r="L31" s="66"/>
      <c r="M31" s="66"/>
      <c r="N31" s="66"/>
      <c r="O31" s="66">
        <f>C31+H31</f>
        <v>86849</v>
      </c>
    </row>
    <row r="32" spans="1:15" s="1" customFormat="1" ht="12.75" hidden="1">
      <c r="A32" s="6"/>
      <c r="B32" s="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s="1" customFormat="1" ht="12.75">
      <c r="A33" s="6" t="s">
        <v>11</v>
      </c>
      <c r="B33" s="5" t="s">
        <v>12</v>
      </c>
      <c r="C33" s="32">
        <f>20000-623</f>
        <v>19377</v>
      </c>
      <c r="D33" s="32">
        <v>40000</v>
      </c>
      <c r="E33" s="32"/>
      <c r="F33" s="32"/>
      <c r="G33" s="32"/>
      <c r="H33" s="32">
        <f>I33+L33</f>
        <v>0</v>
      </c>
      <c r="I33" s="32"/>
      <c r="J33" s="32"/>
      <c r="K33" s="32"/>
      <c r="L33" s="32"/>
      <c r="M33" s="32"/>
      <c r="N33" s="32"/>
      <c r="O33" s="32">
        <f>C33+H33</f>
        <v>19377</v>
      </c>
    </row>
    <row r="34" spans="1:15" s="1" customFormat="1" ht="12.75" hidden="1">
      <c r="A34" s="6"/>
      <c r="B34" s="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1" customFormat="1" ht="25.5">
      <c r="A35" s="6" t="s">
        <v>13</v>
      </c>
      <c r="B35" s="7" t="s">
        <v>46</v>
      </c>
      <c r="C35" s="32">
        <f>50000+10000+5000-19528</f>
        <v>45472</v>
      </c>
      <c r="D35" s="32">
        <v>40000</v>
      </c>
      <c r="E35" s="32"/>
      <c r="F35" s="32"/>
      <c r="G35" s="32"/>
      <c r="H35" s="32">
        <f>I35+L35</f>
        <v>0</v>
      </c>
      <c r="I35" s="32"/>
      <c r="J35" s="32"/>
      <c r="K35" s="32"/>
      <c r="L35" s="32"/>
      <c r="M35" s="32"/>
      <c r="N35" s="32"/>
      <c r="O35" s="32">
        <f>C35+H35</f>
        <v>45472</v>
      </c>
    </row>
    <row r="36" spans="1:15" s="1" customFormat="1" ht="12.75" hidden="1">
      <c r="A36" s="6"/>
      <c r="B36" s="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s="1" customFormat="1" ht="25.5">
      <c r="A37" s="6" t="s">
        <v>93</v>
      </c>
      <c r="B37" s="7" t="s">
        <v>94</v>
      </c>
      <c r="C37" s="32">
        <v>22000</v>
      </c>
      <c r="D37" s="32"/>
      <c r="E37" s="32"/>
      <c r="F37" s="32"/>
      <c r="G37" s="32"/>
      <c r="H37" s="32">
        <f>I37+L37</f>
        <v>0</v>
      </c>
      <c r="I37" s="32"/>
      <c r="J37" s="32"/>
      <c r="K37" s="32"/>
      <c r="L37" s="32"/>
      <c r="M37" s="32"/>
      <c r="N37" s="32"/>
      <c r="O37" s="32">
        <f>C37+H37</f>
        <v>22000</v>
      </c>
    </row>
    <row r="38" spans="1:15" s="1" customFormat="1" ht="12.75" hidden="1">
      <c r="A38" s="6"/>
      <c r="B38" s="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s="13" customFormat="1" ht="12.75">
      <c r="A39" s="65" t="s">
        <v>45</v>
      </c>
      <c r="B39" s="12" t="s">
        <v>30</v>
      </c>
      <c r="C39" s="66">
        <f>SUM(C41:C52)</f>
        <v>1619330</v>
      </c>
      <c r="D39" s="66">
        <f>SUM(D41:D52)</f>
        <v>710000</v>
      </c>
      <c r="E39" s="66">
        <f>SUM(E41:E52)</f>
        <v>0</v>
      </c>
      <c r="F39" s="66">
        <f>SUM(F41:F52)</f>
        <v>0</v>
      </c>
      <c r="G39" s="66">
        <f>SUM(G41:G52)</f>
        <v>0</v>
      </c>
      <c r="H39" s="66">
        <f>H51</f>
        <v>2127255.38</v>
      </c>
      <c r="I39" s="66">
        <f>SUM(I41:I51)</f>
        <v>2127255.38</v>
      </c>
      <c r="J39" s="66">
        <f>SUM(J41:J52)</f>
        <v>0</v>
      </c>
      <c r="K39" s="66">
        <f>SUM(K41:K52)</f>
        <v>0</v>
      </c>
      <c r="L39" s="66">
        <f>SUM(L41:L52)</f>
        <v>0</v>
      </c>
      <c r="M39" s="66">
        <f>SUM(M41:M52)</f>
        <v>0</v>
      </c>
      <c r="N39" s="66">
        <f>SUM(N41:N52)</f>
        <v>0</v>
      </c>
      <c r="O39" s="66">
        <f>C39+H39</f>
        <v>3746585.38</v>
      </c>
    </row>
    <row r="40" spans="1:15" s="1" customFormat="1" ht="15" customHeight="1" hidden="1">
      <c r="A40" s="6"/>
      <c r="B40" s="5"/>
      <c r="C40" s="32"/>
      <c r="D40" s="32"/>
      <c r="E40" s="32"/>
      <c r="F40" s="32"/>
      <c r="G40" s="32"/>
      <c r="H40" s="66">
        <f>SUM(H42:H52)</f>
        <v>4257510.76</v>
      </c>
      <c r="I40" s="32"/>
      <c r="J40" s="32"/>
      <c r="K40" s="32"/>
      <c r="L40" s="32"/>
      <c r="M40" s="32"/>
      <c r="N40" s="32"/>
      <c r="O40" s="32"/>
    </row>
    <row r="41" spans="1:15" s="1" customFormat="1" ht="25.5" hidden="1">
      <c r="A41" s="6" t="s">
        <v>14</v>
      </c>
      <c r="B41" s="7" t="s">
        <v>15</v>
      </c>
      <c r="C41" s="32">
        <f>D41+G41</f>
        <v>0</v>
      </c>
      <c r="D41" s="32"/>
      <c r="E41" s="32"/>
      <c r="F41" s="32"/>
      <c r="G41" s="32"/>
      <c r="H41" s="66">
        <f>SUM(H43:H53)</f>
        <v>2130255.38</v>
      </c>
      <c r="I41" s="32"/>
      <c r="J41" s="32"/>
      <c r="K41" s="32"/>
      <c r="L41" s="32"/>
      <c r="M41" s="32"/>
      <c r="N41" s="32"/>
      <c r="O41" s="32">
        <f>C41+H41</f>
        <v>2130255.38</v>
      </c>
    </row>
    <row r="42" spans="1:15" s="1" customFormat="1" ht="12.75" hidden="1">
      <c r="A42" s="6"/>
      <c r="B42" s="7"/>
      <c r="C42" s="32"/>
      <c r="D42" s="32"/>
      <c r="E42" s="32"/>
      <c r="F42" s="32"/>
      <c r="G42" s="32"/>
      <c r="H42" s="66">
        <f>SUM(H44:H54)</f>
        <v>2130255.38</v>
      </c>
      <c r="I42" s="32"/>
      <c r="J42" s="32"/>
      <c r="K42" s="32"/>
      <c r="L42" s="32"/>
      <c r="M42" s="32"/>
      <c r="N42" s="32"/>
      <c r="O42" s="32"/>
    </row>
    <row r="43" spans="1:15" s="1" customFormat="1" ht="12" customHeight="1">
      <c r="A43" s="6" t="s">
        <v>63</v>
      </c>
      <c r="B43" s="7" t="s">
        <v>64</v>
      </c>
      <c r="C43" s="32">
        <v>60000</v>
      </c>
      <c r="D43" s="32"/>
      <c r="E43" s="32"/>
      <c r="F43" s="32"/>
      <c r="G43" s="32"/>
      <c r="H43" s="66">
        <v>0</v>
      </c>
      <c r="I43" s="32"/>
      <c r="J43" s="32"/>
      <c r="K43" s="32"/>
      <c r="L43" s="32"/>
      <c r="M43" s="32"/>
      <c r="N43" s="32"/>
      <c r="O43" s="32">
        <f>C43+H43</f>
        <v>60000</v>
      </c>
    </row>
    <row r="44" spans="1:15" s="1" customFormat="1" ht="12.75" hidden="1">
      <c r="A44" s="6"/>
      <c r="B44" s="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s="1" customFormat="1" ht="12.75" hidden="1">
      <c r="A45" s="6" t="s">
        <v>102</v>
      </c>
      <c r="B45" s="7" t="s">
        <v>72</v>
      </c>
      <c r="C45" s="32">
        <f>D45+G45</f>
        <v>0</v>
      </c>
      <c r="D45" s="32"/>
      <c r="E45" s="32"/>
      <c r="F45" s="32"/>
      <c r="G45" s="32"/>
      <c r="H45" s="32">
        <f>I45+L45</f>
        <v>0</v>
      </c>
      <c r="I45" s="32"/>
      <c r="J45" s="32"/>
      <c r="K45" s="32"/>
      <c r="L45" s="32"/>
      <c r="M45" s="32"/>
      <c r="N45" s="32"/>
      <c r="O45" s="32">
        <f>C45+H45</f>
        <v>0</v>
      </c>
    </row>
    <row r="46" spans="1:15" s="1" customFormat="1" ht="12.75" hidden="1">
      <c r="A46" s="6"/>
      <c r="B46" s="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s="1" customFormat="1" ht="12.75">
      <c r="A47" s="6" t="s">
        <v>16</v>
      </c>
      <c r="B47" s="5" t="s">
        <v>17</v>
      </c>
      <c r="C47" s="32">
        <f>940000-20000-316500-25000</f>
        <v>578500</v>
      </c>
      <c r="D47" s="32">
        <v>710000</v>
      </c>
      <c r="E47" s="32"/>
      <c r="F47" s="32"/>
      <c r="G47" s="32"/>
      <c r="H47" s="32">
        <f>I47+L47</f>
        <v>0</v>
      </c>
      <c r="I47" s="32"/>
      <c r="J47" s="32"/>
      <c r="K47" s="32"/>
      <c r="L47" s="32"/>
      <c r="M47" s="32"/>
      <c r="N47" s="32"/>
      <c r="O47" s="32">
        <f>C47+H47</f>
        <v>578500</v>
      </c>
    </row>
    <row r="48" spans="1:15" s="1" customFormat="1" ht="12.75" hidden="1">
      <c r="A48" s="6"/>
      <c r="B48" s="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1" customFormat="1" ht="38.25" hidden="1">
      <c r="A49" s="6" t="s">
        <v>67</v>
      </c>
      <c r="B49" s="11" t="s">
        <v>68</v>
      </c>
      <c r="C49" s="32">
        <f>D49+G49</f>
        <v>0</v>
      </c>
      <c r="D49" s="32"/>
      <c r="E49" s="32"/>
      <c r="F49" s="32"/>
      <c r="G49" s="32"/>
      <c r="H49" s="32">
        <f>I49+L49</f>
        <v>0</v>
      </c>
      <c r="I49" s="32"/>
      <c r="J49" s="32"/>
      <c r="K49" s="32"/>
      <c r="L49" s="32"/>
      <c r="M49" s="32"/>
      <c r="N49" s="32"/>
      <c r="O49" s="32">
        <f>C49+H49</f>
        <v>0</v>
      </c>
    </row>
    <row r="50" spans="1:15" s="1" customFormat="1" ht="12.75" customHeight="1" hidden="1">
      <c r="A50" s="6"/>
      <c r="B50" s="11"/>
      <c r="C50" s="32"/>
      <c r="D50" s="32"/>
      <c r="E50" s="32"/>
      <c r="F50" s="32"/>
      <c r="G50" s="32"/>
      <c r="H50" s="32"/>
      <c r="I50" s="32"/>
      <c r="J50" s="40"/>
      <c r="K50" s="40"/>
      <c r="L50" s="40"/>
      <c r="M50" s="40"/>
      <c r="N50" s="40"/>
      <c r="O50" s="40"/>
    </row>
    <row r="51" spans="1:15" s="1" customFormat="1" ht="164.25" customHeight="1">
      <c r="A51" s="6" t="s">
        <v>370</v>
      </c>
      <c r="B51" s="97" t="s">
        <v>369</v>
      </c>
      <c r="C51" s="267">
        <v>980830</v>
      </c>
      <c r="D51" s="268"/>
      <c r="E51" s="267">
        <v>0</v>
      </c>
      <c r="F51" s="267">
        <v>0</v>
      </c>
      <c r="G51" s="267"/>
      <c r="H51" s="267">
        <f>I51+L51</f>
        <v>2127255.38</v>
      </c>
      <c r="I51" s="267">
        <f>309832.38+1114797+702626</f>
        <v>2127255.38</v>
      </c>
      <c r="J51" s="267">
        <v>0</v>
      </c>
      <c r="K51" s="267">
        <v>0</v>
      </c>
      <c r="L51" s="267">
        <v>0</v>
      </c>
      <c r="M51" s="32">
        <v>0</v>
      </c>
      <c r="N51" s="32">
        <v>0</v>
      </c>
      <c r="O51" s="32">
        <f>C51+H51</f>
        <v>3108085.38</v>
      </c>
    </row>
    <row r="52" spans="1:15" s="1" customFormat="1" ht="12.75" hidden="1">
      <c r="A52" s="6"/>
      <c r="B52" s="18" t="s">
        <v>108</v>
      </c>
      <c r="C52" s="32"/>
      <c r="D52" s="32"/>
      <c r="E52" s="32"/>
      <c r="F52" s="32"/>
      <c r="G52" s="32"/>
      <c r="H52" s="32">
        <f>I52+L52</f>
        <v>0</v>
      </c>
      <c r="I52" s="32"/>
      <c r="J52" s="32"/>
      <c r="K52" s="32"/>
      <c r="L52" s="32"/>
      <c r="M52" s="32"/>
      <c r="N52" s="32"/>
      <c r="O52" s="32">
        <f>C52+H52</f>
        <v>0</v>
      </c>
    </row>
    <row r="53" spans="1:15" s="13" customFormat="1" ht="12.75">
      <c r="A53" s="76">
        <v>110000</v>
      </c>
      <c r="B53" s="74" t="s">
        <v>31</v>
      </c>
      <c r="C53" s="66">
        <f>C55+C57+C59</f>
        <v>52513</v>
      </c>
      <c r="D53" s="66">
        <f>D55+D57+D59</f>
        <v>47300</v>
      </c>
      <c r="E53" s="66">
        <f>E55+E57+E59</f>
        <v>26894</v>
      </c>
      <c r="F53" s="66">
        <f>F55+F57</f>
        <v>2000</v>
      </c>
      <c r="G53" s="66">
        <f>G55+G57+G59</f>
        <v>0</v>
      </c>
      <c r="H53" s="66">
        <f>I53+L53</f>
        <v>3000</v>
      </c>
      <c r="I53" s="66">
        <v>0</v>
      </c>
      <c r="J53" s="66"/>
      <c r="K53" s="66"/>
      <c r="L53" s="66">
        <v>3000</v>
      </c>
      <c r="M53" s="66">
        <v>3000</v>
      </c>
      <c r="N53" s="66">
        <v>3000</v>
      </c>
      <c r="O53" s="66">
        <f>O55+O57+O59</f>
        <v>55513</v>
      </c>
    </row>
    <row r="54" spans="1:15" s="1" customFormat="1" ht="12.75" hidden="1">
      <c r="A54" s="77"/>
      <c r="B54" s="1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1" customFormat="1" ht="12.75" hidden="1">
      <c r="A55" s="77">
        <v>110201</v>
      </c>
      <c r="B55" s="18" t="s">
        <v>18</v>
      </c>
      <c r="C55" s="32">
        <f>D55+G55</f>
        <v>0</v>
      </c>
      <c r="D55" s="32"/>
      <c r="E55" s="32"/>
      <c r="F55" s="32"/>
      <c r="G55" s="32"/>
      <c r="H55" s="32">
        <f>I55+L55</f>
        <v>0</v>
      </c>
      <c r="I55" s="32"/>
      <c r="J55" s="32"/>
      <c r="K55" s="32"/>
      <c r="L55" s="32"/>
      <c r="M55" s="32"/>
      <c r="N55" s="32"/>
      <c r="O55" s="32">
        <f>C55+H55</f>
        <v>0</v>
      </c>
    </row>
    <row r="56" spans="1:15" s="1" customFormat="1" ht="12.75" hidden="1">
      <c r="A56" s="77"/>
      <c r="B56" s="1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s="1" customFormat="1" ht="12.75">
      <c r="A57" s="77">
        <v>110204</v>
      </c>
      <c r="B57" s="18" t="s">
        <v>19</v>
      </c>
      <c r="C57" s="32">
        <f>38240+2646</f>
        <v>40886</v>
      </c>
      <c r="D57" s="32">
        <v>37300</v>
      </c>
      <c r="E57" s="32">
        <f>24894+2000</f>
        <v>26894</v>
      </c>
      <c r="F57" s="32">
        <v>2000</v>
      </c>
      <c r="G57" s="32"/>
      <c r="H57" s="32">
        <f>I57+L57</f>
        <v>3000</v>
      </c>
      <c r="I57" s="32">
        <v>0</v>
      </c>
      <c r="J57" s="32"/>
      <c r="K57" s="32"/>
      <c r="L57" s="32">
        <v>3000</v>
      </c>
      <c r="M57" s="32">
        <v>3000</v>
      </c>
      <c r="N57" s="32">
        <v>3000</v>
      </c>
      <c r="O57" s="32">
        <f>C57+H57</f>
        <v>43886</v>
      </c>
    </row>
    <row r="58" spans="1:15" s="1" customFormat="1" ht="12.75" hidden="1">
      <c r="A58" s="77"/>
      <c r="B58" s="18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s="1" customFormat="1" ht="18" customHeight="1">
      <c r="A59" s="77">
        <v>110502</v>
      </c>
      <c r="B59" s="75" t="s">
        <v>62</v>
      </c>
      <c r="C59" s="32">
        <f>25000+1000-14373</f>
        <v>11627</v>
      </c>
      <c r="D59" s="32">
        <v>10000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>
        <f>C59+H59</f>
        <v>11627</v>
      </c>
    </row>
    <row r="60" spans="1:15" s="1" customFormat="1" ht="12.75" hidden="1">
      <c r="A60" s="77"/>
      <c r="B60" s="18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s="1" customFormat="1" ht="26.25" customHeight="1">
      <c r="A61" s="77">
        <v>180000</v>
      </c>
      <c r="B61" s="81" t="s">
        <v>110</v>
      </c>
      <c r="C61" s="32"/>
      <c r="D61" s="32"/>
      <c r="E61" s="32"/>
      <c r="F61" s="32"/>
      <c r="G61" s="32"/>
      <c r="H61" s="32">
        <f>H62</f>
        <v>2028367.44</v>
      </c>
      <c r="I61" s="32">
        <f>I62</f>
        <v>0</v>
      </c>
      <c r="J61" s="32"/>
      <c r="K61" s="32"/>
      <c r="L61" s="32">
        <f>L62</f>
        <v>2028367.44</v>
      </c>
      <c r="M61" s="32">
        <f>M62</f>
        <v>2028367.44</v>
      </c>
      <c r="N61" s="32">
        <f>N62</f>
        <v>0</v>
      </c>
      <c r="O61" s="32">
        <f>C61+H61</f>
        <v>2028367.44</v>
      </c>
    </row>
    <row r="62" spans="1:15" s="1" customFormat="1" ht="36">
      <c r="A62" s="2">
        <v>180409</v>
      </c>
      <c r="B62" s="82" t="s">
        <v>109</v>
      </c>
      <c r="C62" s="32"/>
      <c r="D62" s="32"/>
      <c r="E62" s="32"/>
      <c r="F62" s="32"/>
      <c r="G62" s="32"/>
      <c r="H62" s="32">
        <f>I62+L62</f>
        <v>2028367.44</v>
      </c>
      <c r="I62" s="32"/>
      <c r="J62" s="32"/>
      <c r="K62" s="32"/>
      <c r="L62" s="32">
        <f>150000+100000+523367.44+295000+450000+450000+60000</f>
        <v>2028367.44</v>
      </c>
      <c r="M62" s="32">
        <f>L62</f>
        <v>2028367.44</v>
      </c>
      <c r="N62" s="32"/>
      <c r="O62" s="32">
        <f>C62+H62</f>
        <v>2028367.44</v>
      </c>
    </row>
    <row r="63" spans="1:15" s="13" customFormat="1" ht="12.75">
      <c r="A63" s="68">
        <v>150000</v>
      </c>
      <c r="B63" s="74" t="s">
        <v>32</v>
      </c>
      <c r="C63" s="66">
        <f aca="true" t="shared" si="3" ref="C63:I63">C65+C67</f>
        <v>0</v>
      </c>
      <c r="D63" s="66">
        <f t="shared" si="3"/>
        <v>0</v>
      </c>
      <c r="E63" s="66">
        <f t="shared" si="3"/>
        <v>0</v>
      </c>
      <c r="F63" s="66">
        <f t="shared" si="3"/>
        <v>0</v>
      </c>
      <c r="G63" s="66">
        <f t="shared" si="3"/>
        <v>0</v>
      </c>
      <c r="H63" s="66">
        <f t="shared" si="3"/>
        <v>7209385.670000001</v>
      </c>
      <c r="I63" s="66">
        <f t="shared" si="3"/>
        <v>0</v>
      </c>
      <c r="J63" s="66">
        <f aca="true" t="shared" si="4" ref="J63:O63">J65+J70+J67</f>
        <v>0</v>
      </c>
      <c r="K63" s="66">
        <f t="shared" si="4"/>
        <v>0</v>
      </c>
      <c r="L63" s="66">
        <f t="shared" si="4"/>
        <v>7209385.670000001</v>
      </c>
      <c r="M63" s="66">
        <f t="shared" si="4"/>
        <v>7209385.670000001</v>
      </c>
      <c r="N63" s="66">
        <f t="shared" si="4"/>
        <v>3348000</v>
      </c>
      <c r="O63" s="66">
        <f t="shared" si="4"/>
        <v>7209385.670000001</v>
      </c>
    </row>
    <row r="64" spans="1:15" s="1" customFormat="1" ht="12.75" hidden="1">
      <c r="A64" s="2"/>
      <c r="B64" s="18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s="1" customFormat="1" ht="12.75">
      <c r="A65" s="2">
        <v>150101</v>
      </c>
      <c r="B65" s="75" t="s">
        <v>28</v>
      </c>
      <c r="C65" s="32"/>
      <c r="D65" s="32"/>
      <c r="E65" s="32"/>
      <c r="F65" s="32"/>
      <c r="G65" s="32"/>
      <c r="H65" s="32">
        <f>I65+L65</f>
        <v>7209385.670000001</v>
      </c>
      <c r="I65" s="32"/>
      <c r="J65" s="32"/>
      <c r="K65" s="32"/>
      <c r="L65" s="32">
        <f>3393050-150000+794928.75-100000+207928.31+2882200-42000+223278.61</f>
        <v>7209385.670000001</v>
      </c>
      <c r="M65" s="32">
        <f>L65</f>
        <v>7209385.670000001</v>
      </c>
      <c r="N65" s="32">
        <v>3348000</v>
      </c>
      <c r="O65" s="32">
        <f>C65+H65</f>
        <v>7209385.670000001</v>
      </c>
    </row>
    <row r="66" spans="1:15" s="1" customFormat="1" ht="12.75" hidden="1">
      <c r="A66" s="2"/>
      <c r="B66" s="7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s="1" customFormat="1" ht="148.5" customHeight="1" hidden="1">
      <c r="A67" s="2">
        <v>150107</v>
      </c>
      <c r="B67" s="24" t="s">
        <v>95</v>
      </c>
      <c r="C67" s="32"/>
      <c r="D67" s="32"/>
      <c r="E67" s="32"/>
      <c r="F67" s="32"/>
      <c r="G67" s="32"/>
      <c r="H67" s="32">
        <f>I67+L67</f>
        <v>0</v>
      </c>
      <c r="I67" s="32"/>
      <c r="J67" s="32"/>
      <c r="K67" s="32"/>
      <c r="L67" s="32"/>
      <c r="M67" s="32">
        <f>L67</f>
        <v>0</v>
      </c>
      <c r="N67" s="32"/>
      <c r="O67" s="32">
        <f>C67+H67</f>
        <v>0</v>
      </c>
    </row>
    <row r="68" spans="1:15" s="1" customFormat="1" ht="12" customHeight="1">
      <c r="A68" s="2"/>
      <c r="B68" s="7" t="s">
        <v>105</v>
      </c>
      <c r="C68" s="32"/>
      <c r="D68" s="32"/>
      <c r="E68" s="32"/>
      <c r="F68" s="32"/>
      <c r="G68" s="32"/>
      <c r="H68" s="32">
        <f>I68+L68</f>
        <v>0</v>
      </c>
      <c r="I68" s="32"/>
      <c r="J68" s="32"/>
      <c r="K68" s="32"/>
      <c r="L68" s="32"/>
      <c r="M68" s="32">
        <f>L68</f>
        <v>0</v>
      </c>
      <c r="N68" s="32"/>
      <c r="O68" s="32">
        <f>C68+H68</f>
        <v>0</v>
      </c>
    </row>
    <row r="69" spans="1:15" s="13" customFormat="1" ht="29.25" customHeight="1">
      <c r="A69" s="68">
        <v>160000</v>
      </c>
      <c r="B69" s="67" t="s">
        <v>106</v>
      </c>
      <c r="C69" s="66">
        <f>C70</f>
        <v>0</v>
      </c>
      <c r="D69" s="66">
        <f>D70</f>
        <v>30000</v>
      </c>
      <c r="E69" s="66"/>
      <c r="F69" s="66"/>
      <c r="G69" s="66"/>
      <c r="H69" s="32">
        <f>I69+L69</f>
        <v>0</v>
      </c>
      <c r="I69" s="66">
        <f>I70</f>
        <v>0</v>
      </c>
      <c r="J69" s="66"/>
      <c r="K69" s="66"/>
      <c r="L69" s="66">
        <f>L70</f>
        <v>0</v>
      </c>
      <c r="M69" s="66"/>
      <c r="N69" s="66"/>
      <c r="O69" s="66">
        <f>O70</f>
        <v>0</v>
      </c>
    </row>
    <row r="70" spans="1:15" s="1" customFormat="1" ht="12.75">
      <c r="A70" s="2">
        <v>160101</v>
      </c>
      <c r="B70" s="7" t="s">
        <v>103</v>
      </c>
      <c r="C70" s="32">
        <f>15000-3000-12000</f>
        <v>0</v>
      </c>
      <c r="D70" s="32">
        <v>30000</v>
      </c>
      <c r="E70" s="32"/>
      <c r="F70" s="32"/>
      <c r="G70" s="32"/>
      <c r="H70" s="32">
        <f>I70+L70</f>
        <v>0</v>
      </c>
      <c r="I70" s="32"/>
      <c r="J70" s="32"/>
      <c r="K70" s="32"/>
      <c r="L70" s="32"/>
      <c r="M70" s="32"/>
      <c r="N70" s="32"/>
      <c r="O70" s="32">
        <f>C70+H70</f>
        <v>0</v>
      </c>
    </row>
    <row r="71" spans="1:15" s="1" customFormat="1" ht="12.75" hidden="1">
      <c r="A71" s="2"/>
      <c r="B71" s="5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s="13" customFormat="1" ht="12.75">
      <c r="A72" s="68">
        <v>170000</v>
      </c>
      <c r="B72" s="67" t="s">
        <v>33</v>
      </c>
      <c r="C72" s="66"/>
      <c r="D72" s="66"/>
      <c r="E72" s="66"/>
      <c r="F72" s="66"/>
      <c r="G72" s="66"/>
      <c r="H72" s="66">
        <f>I72+L72</f>
        <v>2703833.94</v>
      </c>
      <c r="I72" s="66">
        <f>I74</f>
        <v>2203833.94</v>
      </c>
      <c r="J72" s="66"/>
      <c r="K72" s="66"/>
      <c r="L72" s="66">
        <f>L74</f>
        <v>500000</v>
      </c>
      <c r="M72" s="66">
        <f>M74</f>
        <v>500000</v>
      </c>
      <c r="N72" s="66"/>
      <c r="O72" s="66">
        <f>C72+H72</f>
        <v>2703833.94</v>
      </c>
    </row>
    <row r="73" spans="1:15" s="1" customFormat="1" ht="12.75" hidden="1">
      <c r="A73" s="2"/>
      <c r="B73" s="5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s="1" customFormat="1" ht="45" customHeight="1">
      <c r="A74" s="2">
        <v>170703</v>
      </c>
      <c r="B74" s="7" t="s">
        <v>20</v>
      </c>
      <c r="C74" s="32">
        <f>D74+G74</f>
        <v>0</v>
      </c>
      <c r="D74" s="32"/>
      <c r="E74" s="32"/>
      <c r="F74" s="32"/>
      <c r="G74" s="32"/>
      <c r="H74" s="32">
        <f>I74+L74</f>
        <v>2703833.94</v>
      </c>
      <c r="I74" s="32">
        <f>142000+1131400+42855.94+804000+83578</f>
        <v>2203833.94</v>
      </c>
      <c r="J74" s="32"/>
      <c r="K74" s="32"/>
      <c r="L74" s="32">
        <v>500000</v>
      </c>
      <c r="M74" s="32">
        <v>500000</v>
      </c>
      <c r="N74" s="32"/>
      <c r="O74" s="32">
        <f>C74+H74</f>
        <v>2703833.94</v>
      </c>
    </row>
    <row r="75" spans="1:15" s="1" customFormat="1" ht="12.75">
      <c r="A75" s="2"/>
      <c r="B75" s="7" t="s">
        <v>115</v>
      </c>
      <c r="C75" s="32"/>
      <c r="D75" s="32"/>
      <c r="E75" s="32"/>
      <c r="F75" s="32"/>
      <c r="G75" s="32"/>
      <c r="H75" s="32">
        <f>I75+L75</f>
        <v>0</v>
      </c>
      <c r="I75" s="32"/>
      <c r="J75" s="32"/>
      <c r="K75" s="32"/>
      <c r="L75" s="32"/>
      <c r="M75" s="32"/>
      <c r="N75" s="32"/>
      <c r="O75" s="32">
        <f>C75+H75</f>
        <v>0</v>
      </c>
    </row>
    <row r="76" spans="1:15" s="1" customFormat="1" ht="25.5" hidden="1">
      <c r="A76" s="2">
        <v>210000</v>
      </c>
      <c r="B76" s="7" t="s">
        <v>70</v>
      </c>
      <c r="C76" s="32">
        <f>C78</f>
        <v>0</v>
      </c>
      <c r="D76" s="32">
        <f>D78</f>
        <v>0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>
        <f>O78</f>
        <v>0</v>
      </c>
    </row>
    <row r="77" spans="1:15" s="1" customFormat="1" ht="12.75" hidden="1">
      <c r="A77" s="2"/>
      <c r="B77" s="7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s="1" customFormat="1" ht="38.25" hidden="1">
      <c r="A78" s="2">
        <v>210105</v>
      </c>
      <c r="B78" s="7" t="s">
        <v>69</v>
      </c>
      <c r="C78" s="32">
        <f>D78+G78</f>
        <v>0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>
        <f>C78+H78</f>
        <v>0</v>
      </c>
    </row>
    <row r="79" spans="1:15" s="1" customFormat="1" ht="12.75" hidden="1">
      <c r="A79" s="2"/>
      <c r="B79" s="5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s="13" customFormat="1" ht="12.75">
      <c r="A80" s="68">
        <v>240000</v>
      </c>
      <c r="B80" s="12" t="s">
        <v>34</v>
      </c>
      <c r="C80" s="66"/>
      <c r="D80" s="66"/>
      <c r="E80" s="66"/>
      <c r="F80" s="66"/>
      <c r="G80" s="66"/>
      <c r="H80" s="66">
        <f>I80+M80</f>
        <v>483003.73000000004</v>
      </c>
      <c r="I80" s="66">
        <f>I82+I83</f>
        <v>483003.73000000004</v>
      </c>
      <c r="J80" s="66"/>
      <c r="K80" s="66">
        <f>K82+K83</f>
        <v>0</v>
      </c>
      <c r="L80" s="66"/>
      <c r="M80" s="66"/>
      <c r="N80" s="66"/>
      <c r="O80" s="66">
        <f>O82+O83</f>
        <v>483003.73000000004</v>
      </c>
    </row>
    <row r="81" spans="1:15" s="1" customFormat="1" ht="12.75" hidden="1">
      <c r="A81" s="2"/>
      <c r="B81" s="5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s="1" customFormat="1" ht="25.5">
      <c r="A82" s="2">
        <v>240601</v>
      </c>
      <c r="B82" s="80" t="s">
        <v>35</v>
      </c>
      <c r="C82" s="32">
        <f>D82+G82</f>
        <v>0</v>
      </c>
      <c r="D82" s="32"/>
      <c r="E82" s="32"/>
      <c r="F82" s="32"/>
      <c r="G82" s="32"/>
      <c r="H82" s="32">
        <f>I82+L82</f>
        <v>160873.77000000002</v>
      </c>
      <c r="I82" s="32">
        <f>71420+73553.77+15900</f>
        <v>160873.77000000002</v>
      </c>
      <c r="J82" s="32"/>
      <c r="K82" s="32"/>
      <c r="L82" s="32"/>
      <c r="M82" s="32"/>
      <c r="N82" s="32"/>
      <c r="O82" s="32">
        <f>C82+H82</f>
        <v>160873.77000000002</v>
      </c>
    </row>
    <row r="83" spans="1:15" s="1" customFormat="1" ht="51">
      <c r="A83" s="2">
        <v>240900</v>
      </c>
      <c r="B83" s="83" t="s">
        <v>111</v>
      </c>
      <c r="C83" s="32">
        <f>D83+G83</f>
        <v>0</v>
      </c>
      <c r="D83" s="32"/>
      <c r="E83" s="32"/>
      <c r="F83" s="32"/>
      <c r="G83" s="32"/>
      <c r="H83" s="32">
        <f>I83+L83</f>
        <v>322129.96</v>
      </c>
      <c r="I83" s="32">
        <f>120000+2131.96+43498+33500+123000</f>
        <v>322129.96</v>
      </c>
      <c r="J83" s="32"/>
      <c r="K83" s="32"/>
      <c r="L83" s="32">
        <v>0</v>
      </c>
      <c r="M83" s="32">
        <v>0</v>
      </c>
      <c r="N83" s="32"/>
      <c r="O83" s="32">
        <f>C83+H83</f>
        <v>322129.96</v>
      </c>
    </row>
    <row r="84" spans="1:15" s="13" customFormat="1" ht="12.75">
      <c r="A84" s="68">
        <v>250000</v>
      </c>
      <c r="B84" s="67" t="s">
        <v>36</v>
      </c>
      <c r="C84" s="66">
        <f>SUM(C86:C93)</f>
        <v>6800</v>
      </c>
      <c r="D84" s="66">
        <f aca="true" t="shared" si="5" ref="D84:O84">SUM(D86:D93)</f>
        <v>50000</v>
      </c>
      <c r="E84" s="66">
        <f t="shared" si="5"/>
        <v>0</v>
      </c>
      <c r="F84" s="66">
        <f t="shared" si="5"/>
        <v>0</v>
      </c>
      <c r="G84" s="66">
        <f t="shared" si="5"/>
        <v>0</v>
      </c>
      <c r="H84" s="66">
        <f t="shared" si="5"/>
        <v>60000</v>
      </c>
      <c r="I84" s="66">
        <f t="shared" si="5"/>
        <v>0</v>
      </c>
      <c r="J84" s="66">
        <f t="shared" si="5"/>
        <v>0</v>
      </c>
      <c r="K84" s="66">
        <f t="shared" si="5"/>
        <v>0</v>
      </c>
      <c r="L84" s="66">
        <f t="shared" si="5"/>
        <v>60000</v>
      </c>
      <c r="M84" s="66">
        <f t="shared" si="5"/>
        <v>60000</v>
      </c>
      <c r="N84" s="66"/>
      <c r="O84" s="66">
        <f t="shared" si="5"/>
        <v>66800</v>
      </c>
    </row>
    <row r="85" spans="1:15" s="1" customFormat="1" ht="12.75" hidden="1">
      <c r="A85" s="2"/>
      <c r="B85" s="7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s="1" customFormat="1" ht="54.75" customHeight="1" hidden="1">
      <c r="A86" s="2">
        <v>250203</v>
      </c>
      <c r="B86" s="7" t="s">
        <v>76</v>
      </c>
      <c r="C86" s="32">
        <f>D86+G86</f>
        <v>0</v>
      </c>
      <c r="D86" s="32"/>
      <c r="E86" s="32"/>
      <c r="F86" s="32"/>
      <c r="G86" s="32"/>
      <c r="H86" s="32">
        <f>I86+L86</f>
        <v>0</v>
      </c>
      <c r="I86" s="32"/>
      <c r="J86" s="32"/>
      <c r="K86" s="32"/>
      <c r="L86" s="32"/>
      <c r="M86" s="32"/>
      <c r="N86" s="32"/>
      <c r="O86" s="32">
        <f>C86+H86</f>
        <v>0</v>
      </c>
    </row>
    <row r="87" spans="1:15" s="1" customFormat="1" ht="12.75" hidden="1">
      <c r="A87" s="2"/>
      <c r="B87" s="5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s="1" customFormat="1" ht="32.25" customHeight="1" hidden="1">
      <c r="A88" s="2">
        <v>250302</v>
      </c>
      <c r="B88" s="7" t="s">
        <v>23</v>
      </c>
      <c r="C88" s="32">
        <f>D88+G88</f>
        <v>0</v>
      </c>
      <c r="D88" s="32"/>
      <c r="E88" s="32"/>
      <c r="F88" s="32"/>
      <c r="G88" s="32"/>
      <c r="H88" s="32">
        <f>I88+L88</f>
        <v>0</v>
      </c>
      <c r="I88" s="32"/>
      <c r="J88" s="32"/>
      <c r="K88" s="32"/>
      <c r="L88" s="32"/>
      <c r="M88" s="32"/>
      <c r="N88" s="32"/>
      <c r="O88" s="32">
        <f>C88+H88</f>
        <v>0</v>
      </c>
    </row>
    <row r="89" spans="1:15" s="1" customFormat="1" ht="12.75" hidden="1">
      <c r="A89" s="2"/>
      <c r="B89" s="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s="1" customFormat="1" ht="12.75" hidden="1">
      <c r="A90" s="2"/>
      <c r="B90" s="7"/>
      <c r="C90" s="32"/>
      <c r="D90" s="32"/>
      <c r="E90" s="32"/>
      <c r="F90" s="32"/>
      <c r="G90" s="32"/>
      <c r="H90" s="32"/>
      <c r="I90" s="32"/>
      <c r="J90" s="40"/>
      <c r="K90" s="40"/>
      <c r="L90" s="40"/>
      <c r="M90" s="40"/>
      <c r="N90" s="40"/>
      <c r="O90" s="40"/>
    </row>
    <row r="91" spans="1:15" s="1" customFormat="1" ht="25.5" hidden="1">
      <c r="A91" s="2">
        <v>250306</v>
      </c>
      <c r="B91" s="7" t="s">
        <v>66</v>
      </c>
      <c r="C91" s="32">
        <f>D91+G91</f>
        <v>0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>
        <f>C91+H91</f>
        <v>0</v>
      </c>
    </row>
    <row r="92" spans="1:15" s="1" customFormat="1" ht="12.75" hidden="1">
      <c r="A92" s="2"/>
      <c r="B92" s="7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s="1" customFormat="1" ht="12.75">
      <c r="A93" s="2">
        <v>250404</v>
      </c>
      <c r="B93" s="7" t="s">
        <v>71</v>
      </c>
      <c r="C93" s="32">
        <f>40000-16200-17000</f>
        <v>6800</v>
      </c>
      <c r="D93" s="32">
        <v>50000</v>
      </c>
      <c r="E93" s="32"/>
      <c r="F93" s="32"/>
      <c r="G93" s="32"/>
      <c r="H93" s="32">
        <v>60000</v>
      </c>
      <c r="I93" s="32">
        <v>0</v>
      </c>
      <c r="J93" s="32"/>
      <c r="K93" s="32"/>
      <c r="L93" s="32">
        <f>30000+30000</f>
        <v>60000</v>
      </c>
      <c r="M93" s="32">
        <f>30000+30000</f>
        <v>60000</v>
      </c>
      <c r="N93" s="32"/>
      <c r="O93" s="32">
        <f>C93+H93</f>
        <v>66800</v>
      </c>
    </row>
    <row r="94" spans="1:15" s="1" customFormat="1" ht="12.75">
      <c r="A94" s="2"/>
      <c r="B94" s="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s="1" customFormat="1" ht="12.75">
      <c r="A95" s="2"/>
      <c r="B95" s="7" t="s">
        <v>60</v>
      </c>
      <c r="C95" s="32">
        <f>C15+C19+C27+C31+C39+C53+C63++C72+C76+C80+C84+C69</f>
        <v>13665830.420000002</v>
      </c>
      <c r="D95" s="32">
        <f>D15+D19+D27+D31+D39+D53+D63++D72+D76+D80+D84+D69</f>
        <v>9751374</v>
      </c>
      <c r="E95" s="32">
        <f>E15+E19+E27+E31+E39+E53+E63++E72+E76+E80+E84</f>
        <v>7084632.9799999995</v>
      </c>
      <c r="F95" s="32">
        <f>F15+F19+F27+F31+F39+F53+F63++F72+F76+F80+F84</f>
        <v>1413264</v>
      </c>
      <c r="G95" s="32">
        <f>G15+G19+G27+G31+G39+G53+G63++G72+G76+G80+G84</f>
        <v>0</v>
      </c>
      <c r="H95" s="32">
        <f>H15+H19+H27+H31+H39+H53+H63++H72+H76+H80+H84+H61+H69</f>
        <v>15364846.16</v>
      </c>
      <c r="I95" s="32">
        <f aca="true" t="shared" si="6" ref="I95:N95">I15+I19+I27+I31+I39+I53+I63++I72+I76+I80+I84+I61+I69</f>
        <v>5564093.050000001</v>
      </c>
      <c r="J95" s="32">
        <f t="shared" si="6"/>
        <v>0</v>
      </c>
      <c r="K95" s="32">
        <f t="shared" si="6"/>
        <v>0</v>
      </c>
      <c r="L95" s="32">
        <f t="shared" si="6"/>
        <v>9800753.110000001</v>
      </c>
      <c r="M95" s="32">
        <f t="shared" si="6"/>
        <v>9800753.110000001</v>
      </c>
      <c r="N95" s="32">
        <f t="shared" si="6"/>
        <v>3351000</v>
      </c>
      <c r="O95" s="32">
        <f>O15+O19+O27+O31+O39+O53+O63+O72+O76+O80+O84+O61</f>
        <v>29030676.580000006</v>
      </c>
    </row>
    <row r="96" spans="1:15" s="1" customFormat="1" ht="12.75" hidden="1">
      <c r="A96" s="2"/>
      <c r="B96" s="5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s="13" customFormat="1" ht="12.75">
      <c r="A97" s="68">
        <v>300</v>
      </c>
      <c r="B97" s="12" t="s">
        <v>21</v>
      </c>
      <c r="C97" s="66">
        <f>C99</f>
        <v>10000</v>
      </c>
      <c r="D97" s="66"/>
      <c r="E97" s="66"/>
      <c r="F97" s="66"/>
      <c r="G97" s="66"/>
      <c r="H97" s="66">
        <f>H99</f>
        <v>0</v>
      </c>
      <c r="I97" s="66"/>
      <c r="J97" s="66"/>
      <c r="K97" s="66"/>
      <c r="L97" s="66"/>
      <c r="M97" s="66"/>
      <c r="N97" s="66"/>
      <c r="O97" s="66">
        <f>O99</f>
        <v>10000</v>
      </c>
    </row>
    <row r="98" spans="1:15" s="1" customFormat="1" ht="12.75" hidden="1">
      <c r="A98" s="2"/>
      <c r="B98" s="5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s="1" customFormat="1" ht="12.75">
      <c r="A99" s="2">
        <v>250102</v>
      </c>
      <c r="B99" s="5" t="s">
        <v>21</v>
      </c>
      <c r="C99" s="32">
        <f>D99</f>
        <v>10000</v>
      </c>
      <c r="D99" s="32">
        <v>10000</v>
      </c>
      <c r="E99" s="32"/>
      <c r="F99" s="32"/>
      <c r="G99" s="32"/>
      <c r="H99" s="32">
        <f>I99+L99</f>
        <v>0</v>
      </c>
      <c r="I99" s="32"/>
      <c r="J99" s="32"/>
      <c r="K99" s="32"/>
      <c r="L99" s="32"/>
      <c r="M99" s="32"/>
      <c r="N99" s="32"/>
      <c r="O99" s="32">
        <f>C99+H99</f>
        <v>10000</v>
      </c>
    </row>
    <row r="100" spans="1:15" s="1" customFormat="1" ht="12.75">
      <c r="A100" s="5"/>
      <c r="B100" s="5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42"/>
    </row>
    <row r="101" spans="1:15" s="13" customFormat="1" ht="12.75">
      <c r="A101" s="12"/>
      <c r="B101" s="12" t="s">
        <v>22</v>
      </c>
      <c r="C101" s="43">
        <f>C95+C97</f>
        <v>13675830.420000002</v>
      </c>
      <c r="D101" s="43">
        <f aca="true" t="shared" si="7" ref="D101:K101">D95+D97</f>
        <v>9751374</v>
      </c>
      <c r="E101" s="43">
        <f t="shared" si="7"/>
        <v>7084632.9799999995</v>
      </c>
      <c r="F101" s="43">
        <f t="shared" si="7"/>
        <v>1413264</v>
      </c>
      <c r="G101" s="43">
        <f>G95+G97</f>
        <v>0</v>
      </c>
      <c r="H101" s="43">
        <f>H95+H97</f>
        <v>15364846.16</v>
      </c>
      <c r="I101" s="43">
        <f t="shared" si="7"/>
        <v>5564093.050000001</v>
      </c>
      <c r="J101" s="43">
        <f t="shared" si="7"/>
        <v>0</v>
      </c>
      <c r="K101" s="43">
        <f t="shared" si="7"/>
        <v>0</v>
      </c>
      <c r="L101" s="43">
        <f>L95+L97</f>
        <v>9800753.110000001</v>
      </c>
      <c r="M101" s="43">
        <f>M95+M97</f>
        <v>9800753.110000001</v>
      </c>
      <c r="N101" s="43">
        <f>N95+N97</f>
        <v>3351000</v>
      </c>
      <c r="O101" s="43">
        <f>O95+O97</f>
        <v>29040676.580000006</v>
      </c>
    </row>
    <row r="102" spans="3:15" s="1" customFormat="1" ht="12.75" hidden="1">
      <c r="C102" s="37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s="1" customFormat="1" ht="12.75">
      <c r="C103" s="3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s="1" customFormat="1" ht="12.75">
      <c r="C104" s="37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s="1" customFormat="1" ht="39.75" customHeight="1">
      <c r="C105" s="37" t="s">
        <v>113</v>
      </c>
      <c r="D105" s="37"/>
      <c r="E105" s="37"/>
      <c r="F105" s="37"/>
      <c r="G105" s="37"/>
      <c r="I105" s="37"/>
      <c r="J105" s="37"/>
      <c r="K105" s="37"/>
      <c r="L105" s="37" t="s">
        <v>90</v>
      </c>
      <c r="M105" s="37"/>
      <c r="N105" s="37"/>
      <c r="O105" s="37"/>
    </row>
    <row r="106" spans="3:15" s="1" customFormat="1" ht="12.75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3:15" s="1" customFormat="1" ht="12.75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3:15" s="1" customFormat="1" ht="12.75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3:15" s="1" customFormat="1" ht="12.75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3:15" s="1" customFormat="1" ht="12.75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3:15" s="1" customFormat="1" ht="12.75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3:15" s="1" customFormat="1" ht="12.75">
      <c r="C112" s="37"/>
      <c r="D112" s="37"/>
      <c r="E112" s="37"/>
      <c r="F112" s="37"/>
      <c r="G112" s="37"/>
      <c r="H112" s="37"/>
      <c r="I112" s="37"/>
      <c r="J112" s="37"/>
      <c r="L112" s="37"/>
      <c r="M112" s="37"/>
      <c r="N112" s="37"/>
      <c r="O112" s="37"/>
    </row>
    <row r="113" spans="3:15" s="1" customFormat="1" ht="12.75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3:15" s="1" customFormat="1" ht="12.75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3:15" s="1" customFormat="1" ht="12.75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3:15" s="1" customFormat="1" ht="12.75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3:15" s="1" customFormat="1" ht="12.75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3:15" s="1" customFormat="1" ht="12.75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3:15" s="1" customFormat="1" ht="12.75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3:15" s="1" customFormat="1" ht="12.75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3:15" s="1" customFormat="1" ht="12.75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3:15" s="1" customFormat="1" ht="12.75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3:15" s="1" customFormat="1" ht="12.75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3:15" s="1" customFormat="1" ht="12.75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3:15" s="1" customFormat="1" ht="12.75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3:15" s="1" customFormat="1" ht="12.75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3:15" s="1" customFormat="1" ht="12.75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3:15" s="1" customFormat="1" ht="12.75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3:15" s="1" customFormat="1" ht="12.75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3:15" s="1" customFormat="1" ht="12.75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3:15" s="1" customFormat="1" ht="12.75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3:15" s="1" customFormat="1" ht="12.75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3:15" s="1" customFormat="1" ht="12.75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3:15" s="1" customFormat="1" ht="12.75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3:15" s="1" customFormat="1" ht="12.75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3:15" s="1" customFormat="1" ht="12.75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3:15" s="1" customFormat="1" ht="12.75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3:15" s="1" customFormat="1" ht="12.75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3:15" s="1" customFormat="1" ht="12.75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3:15" s="1" customFormat="1" ht="12.75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3:15" s="1" customFormat="1" ht="12.75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3:15" s="1" customFormat="1" ht="12.75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3:15" s="1" customFormat="1" ht="12.75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3:15" s="1" customFormat="1" ht="12.75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3:15" s="1" customFormat="1" ht="12.75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3:15" s="1" customFormat="1" ht="12.75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3:15" s="1" customFormat="1" ht="12.75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3:15" s="1" customFormat="1" ht="12.75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3:15" s="1" customFormat="1" ht="12.75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3:15" s="1" customFormat="1" ht="12.75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3:15" s="1" customFormat="1" ht="12.75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3:15" s="1" customFormat="1" ht="12.75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3:15" s="1" customFormat="1" ht="12.75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3:15" s="1" customFormat="1" ht="12.75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3:15" s="1" customFormat="1" ht="12.75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3:15" s="1" customFormat="1" ht="12.75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3:15" s="1" customFormat="1" ht="12.75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3:15" s="1" customFormat="1" ht="12.75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3:15" s="1" customFormat="1" ht="12.75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3:15" s="1" customFormat="1" ht="12.75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3:15" s="1" customFormat="1" ht="12.75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3:15" s="1" customFormat="1" ht="12.75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3:15" s="1" customFormat="1" ht="12.75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3:15" s="1" customFormat="1" ht="12.75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3:15" s="1" customFormat="1" ht="12.75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3:15" s="1" customFormat="1" ht="12.75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3:15" s="1" customFormat="1" ht="12.75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3:15" s="1" customFormat="1" ht="12.75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3:15" s="1" customFormat="1" ht="12.75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3:15" s="1" customFormat="1" ht="12.75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3:15" s="1" customFormat="1" ht="12.75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3:15" s="1" customFormat="1" ht="12.75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3:15" s="1" customFormat="1" ht="12.75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3:15" s="1" customFormat="1" ht="12.75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3:15" s="1" customFormat="1" ht="12.75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3:15" s="1" customFormat="1" ht="12.75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3:15" s="1" customFormat="1" ht="12.75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3:15" s="1" customFormat="1" ht="12.75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3:15" s="1" customFormat="1" ht="12.75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3:15" s="1" customFormat="1" ht="12.75"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3:15" s="1" customFormat="1" ht="12.75"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3:15" s="1" customFormat="1" ht="12.75"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3:15" s="1" customFormat="1" ht="12.75"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3:15" s="1" customFormat="1" ht="12.75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3:15" s="1" customFormat="1" ht="12.75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3:15" s="1" customFormat="1" ht="12.75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3:15" s="1" customFormat="1" ht="12.75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3:15" s="1" customFormat="1" ht="12.75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3:15" s="1" customFormat="1" ht="12.75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3:15" s="1" customFormat="1" ht="12.75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3:15" s="1" customFormat="1" ht="12.75"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3:15" s="1" customFormat="1" ht="12.75"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3:15" s="1" customFormat="1" ht="12.75"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3:15" s="1" customFormat="1" ht="12.75"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3:15" s="1" customFormat="1" ht="12.75"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3:15" s="1" customFormat="1" ht="12.75"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3:15" s="1" customFormat="1" ht="12.75"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3:15" s="1" customFormat="1" ht="12.75"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</sheetData>
  <mergeCells count="17">
    <mergeCell ref="O8:O11"/>
    <mergeCell ref="A8:A11"/>
    <mergeCell ref="I9:I11"/>
    <mergeCell ref="H9:H11"/>
    <mergeCell ref="L9:L11"/>
    <mergeCell ref="E9:F10"/>
    <mergeCell ref="J9:K10"/>
    <mergeCell ref="A5:O5"/>
    <mergeCell ref="A6:O6"/>
    <mergeCell ref="C8:G8"/>
    <mergeCell ref="H8:M8"/>
    <mergeCell ref="B8:B11"/>
    <mergeCell ref="C9:C11"/>
    <mergeCell ref="D9:D11"/>
    <mergeCell ref="G9:G11"/>
    <mergeCell ref="M9:N9"/>
    <mergeCell ref="M10:M11"/>
  </mergeCells>
  <printOptions/>
  <pageMargins left="0.4330708661417323" right="0.1968503937007874" top="0.3937007874015748" bottom="0.31496062992125984" header="0.15748031496062992" footer="0.2362204724409449"/>
  <pageSetup horizontalDpi="600" verticalDpi="600" orientation="landscape" paperSize="9" scale="70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"/>
  <sheetViews>
    <sheetView view="pageBreakPreview" zoomScale="85" zoomScaleNormal="75" zoomScaleSheetLayoutView="85" workbookViewId="0" topLeftCell="A1">
      <pane xSplit="2" ySplit="9" topLeftCell="C5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04" sqref="B104:B105"/>
    </sheetView>
  </sheetViews>
  <sheetFormatPr defaultColWidth="9.00390625" defaultRowHeight="12.75"/>
  <cols>
    <col min="1" max="1" width="10.25390625" style="1" customWidth="1"/>
    <col min="2" max="2" width="63.875" style="1" customWidth="1"/>
    <col min="3" max="3" width="15.75390625" style="37" customWidth="1"/>
    <col min="4" max="4" width="16.875" style="37" hidden="1" customWidth="1"/>
    <col min="5" max="5" width="12.125" style="37" customWidth="1"/>
    <col min="6" max="6" width="12.25390625" style="37" customWidth="1"/>
    <col min="7" max="7" width="12.25390625" style="37" hidden="1" customWidth="1"/>
    <col min="8" max="8" width="12.25390625" style="37" bestFit="1" customWidth="1"/>
    <col min="9" max="9" width="12.125" style="37" customWidth="1"/>
    <col min="10" max="10" width="6.75390625" style="37" customWidth="1"/>
    <col min="11" max="11" width="10.125" style="37" customWidth="1"/>
    <col min="12" max="12" width="11.875" style="37" customWidth="1"/>
    <col min="13" max="13" width="12.25390625" style="37" bestFit="1" customWidth="1"/>
    <col min="14" max="14" width="13.00390625" style="37" customWidth="1"/>
    <col min="15" max="15" width="12.625" style="1" customWidth="1"/>
    <col min="16" max="16384" width="9.125" style="1" customWidth="1"/>
  </cols>
  <sheetData>
    <row r="1" ht="12.75">
      <c r="J1" s="37" t="s">
        <v>25</v>
      </c>
    </row>
    <row r="2" spans="10:14" ht="12.75">
      <c r="J2" s="33" t="s">
        <v>426</v>
      </c>
      <c r="K2" s="33"/>
      <c r="L2" s="33"/>
      <c r="M2" s="33"/>
      <c r="N2" s="10"/>
    </row>
    <row r="3" spans="10:14" ht="12.75">
      <c r="J3" s="33" t="s">
        <v>422</v>
      </c>
      <c r="K3" s="33"/>
      <c r="L3" s="33"/>
      <c r="M3" s="33"/>
      <c r="N3" s="10"/>
    </row>
    <row r="4" spans="1:14" ht="15.75">
      <c r="A4" s="283" t="s">
        <v>61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spans="1:14" ht="15.75">
      <c r="A5" s="283" t="s">
        <v>161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ht="12.75">
      <c r="M6" s="37" t="s">
        <v>73</v>
      </c>
    </row>
    <row r="7" spans="1:15" s="23" customFormat="1" ht="21" customHeight="1">
      <c r="A7" s="284" t="s">
        <v>139</v>
      </c>
      <c r="B7" s="284" t="s">
        <v>125</v>
      </c>
      <c r="C7" s="280" t="s">
        <v>2</v>
      </c>
      <c r="D7" s="280"/>
      <c r="E7" s="280"/>
      <c r="F7" s="280"/>
      <c r="G7" s="280"/>
      <c r="H7" s="286" t="s">
        <v>3</v>
      </c>
      <c r="I7" s="287"/>
      <c r="J7" s="287"/>
      <c r="K7" s="287"/>
      <c r="L7" s="287"/>
      <c r="M7" s="287"/>
      <c r="N7" s="288"/>
      <c r="O7" s="282" t="s">
        <v>4</v>
      </c>
    </row>
    <row r="8" spans="1:15" s="46" customFormat="1" ht="12.75" customHeight="1">
      <c r="A8" s="285"/>
      <c r="B8" s="285"/>
      <c r="C8" s="289" t="s">
        <v>1</v>
      </c>
      <c r="D8" s="289" t="s">
        <v>99</v>
      </c>
      <c r="E8" s="280" t="s">
        <v>121</v>
      </c>
      <c r="F8" s="280"/>
      <c r="G8" s="120" t="s">
        <v>100</v>
      </c>
      <c r="H8" s="289" t="s">
        <v>1</v>
      </c>
      <c r="I8" s="282" t="s">
        <v>99</v>
      </c>
      <c r="J8" s="280" t="s">
        <v>121</v>
      </c>
      <c r="K8" s="280"/>
      <c r="L8" s="282" t="s">
        <v>100</v>
      </c>
      <c r="M8" s="282" t="s">
        <v>137</v>
      </c>
      <c r="N8" s="282"/>
      <c r="O8" s="282"/>
    </row>
    <row r="9" spans="1:15" ht="27.75" customHeight="1">
      <c r="A9" s="285"/>
      <c r="B9" s="285"/>
      <c r="C9" s="290"/>
      <c r="D9" s="290"/>
      <c r="E9" s="280"/>
      <c r="F9" s="280"/>
      <c r="G9" s="122"/>
      <c r="H9" s="290"/>
      <c r="I9" s="282"/>
      <c r="J9" s="280"/>
      <c r="K9" s="280"/>
      <c r="L9" s="282"/>
      <c r="M9" s="282" t="s">
        <v>136</v>
      </c>
      <c r="N9" s="38" t="s">
        <v>121</v>
      </c>
      <c r="O9" s="282"/>
    </row>
    <row r="10" spans="1:15" ht="132">
      <c r="A10" s="111" t="s">
        <v>119</v>
      </c>
      <c r="B10" s="123" t="s">
        <v>120</v>
      </c>
      <c r="C10" s="291"/>
      <c r="D10" s="291"/>
      <c r="E10" s="38" t="s">
        <v>122</v>
      </c>
      <c r="F10" s="38" t="s">
        <v>123</v>
      </c>
      <c r="G10" s="121"/>
      <c r="H10" s="291"/>
      <c r="I10" s="282"/>
      <c r="J10" s="38" t="s">
        <v>122</v>
      </c>
      <c r="K10" s="38" t="s">
        <v>124</v>
      </c>
      <c r="L10" s="282"/>
      <c r="M10" s="282"/>
      <c r="N10" s="38" t="s">
        <v>138</v>
      </c>
      <c r="O10" s="282"/>
    </row>
    <row r="11" spans="1:15" s="13" customFormat="1" ht="13.5" customHeight="1">
      <c r="A11" s="45">
        <v>1</v>
      </c>
      <c r="B11" s="45">
        <v>2</v>
      </c>
      <c r="C11" s="45">
        <v>3</v>
      </c>
      <c r="D11" s="45">
        <v>4</v>
      </c>
      <c r="E11" s="45">
        <v>4</v>
      </c>
      <c r="F11" s="45">
        <v>5</v>
      </c>
      <c r="G11" s="45">
        <v>7</v>
      </c>
      <c r="H11" s="45">
        <v>6</v>
      </c>
      <c r="I11" s="45">
        <v>7</v>
      </c>
      <c r="J11" s="45">
        <v>8</v>
      </c>
      <c r="K11" s="45">
        <v>9</v>
      </c>
      <c r="L11" s="45">
        <v>10</v>
      </c>
      <c r="M11" s="45">
        <v>11</v>
      </c>
      <c r="N11" s="45">
        <v>12</v>
      </c>
      <c r="O11" s="45">
        <v>13</v>
      </c>
    </row>
    <row r="12" spans="1:15" ht="12.75" customHeight="1">
      <c r="A12" s="3" t="s">
        <v>242</v>
      </c>
      <c r="B12" s="4" t="s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2.75" hidden="1">
      <c r="A13" s="2"/>
      <c r="B13" s="5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2.75" customHeight="1" hidden="1">
      <c r="A14" s="65" t="s">
        <v>40</v>
      </c>
      <c r="B14" s="12" t="s">
        <v>41</v>
      </c>
      <c r="C14" s="66">
        <v>1451064</v>
      </c>
      <c r="D14" s="66">
        <v>1393464</v>
      </c>
      <c r="E14" s="66">
        <v>910902</v>
      </c>
      <c r="F14" s="66">
        <v>75500</v>
      </c>
      <c r="G14" s="66">
        <v>0</v>
      </c>
      <c r="H14" s="66">
        <f aca="true" t="shared" si="0" ref="H14:N14">H16</f>
        <v>10000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10000</v>
      </c>
      <c r="M14" s="66">
        <f t="shared" si="0"/>
        <v>0</v>
      </c>
      <c r="N14" s="66">
        <f t="shared" si="0"/>
        <v>0</v>
      </c>
      <c r="O14" s="66">
        <f>C14+H14</f>
        <v>1461064</v>
      </c>
    </row>
    <row r="15" spans="1:15" s="13" customFormat="1" ht="12.75" customHeight="1" hidden="1">
      <c r="A15" s="2"/>
      <c r="B15" s="5"/>
      <c r="C15" s="66">
        <v>1451064</v>
      </c>
      <c r="D15" s="66">
        <v>1393464</v>
      </c>
      <c r="E15" s="66">
        <v>910902</v>
      </c>
      <c r="F15" s="66">
        <v>75500</v>
      </c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2.75" customHeight="1" hidden="1">
      <c r="A16" s="6" t="s">
        <v>6</v>
      </c>
      <c r="B16" s="5" t="s">
        <v>7</v>
      </c>
      <c r="C16" s="66">
        <v>1451064</v>
      </c>
      <c r="D16" s="66">
        <v>1393464</v>
      </c>
      <c r="E16" s="66">
        <v>910902</v>
      </c>
      <c r="F16" s="66">
        <v>75500</v>
      </c>
      <c r="G16" s="32"/>
      <c r="H16" s="32">
        <f>I16+L16</f>
        <v>10000</v>
      </c>
      <c r="I16" s="32">
        <v>0</v>
      </c>
      <c r="J16" s="32"/>
      <c r="K16" s="32"/>
      <c r="L16" s="32">
        <v>10000</v>
      </c>
      <c r="M16" s="32"/>
      <c r="N16" s="32"/>
      <c r="O16" s="32">
        <f>C16+H16</f>
        <v>1461064</v>
      </c>
    </row>
    <row r="17" spans="1:15" ht="12.75" hidden="1">
      <c r="A17" s="65" t="s">
        <v>40</v>
      </c>
      <c r="B17" s="12" t="s">
        <v>41</v>
      </c>
      <c r="C17" s="66">
        <v>1451064</v>
      </c>
      <c r="D17" s="66">
        <v>1393464</v>
      </c>
      <c r="E17" s="66">
        <v>910902</v>
      </c>
      <c r="F17" s="66">
        <v>75500</v>
      </c>
      <c r="G17" s="66">
        <v>0</v>
      </c>
      <c r="H17" s="66">
        <f aca="true" t="shared" si="1" ref="H17:N17">H19</f>
        <v>10000</v>
      </c>
      <c r="I17" s="66">
        <f t="shared" si="1"/>
        <v>10000</v>
      </c>
      <c r="J17" s="66">
        <f t="shared" si="1"/>
        <v>0</v>
      </c>
      <c r="K17" s="66">
        <f t="shared" si="1"/>
        <v>0</v>
      </c>
      <c r="L17" s="66">
        <f t="shared" si="1"/>
        <v>0</v>
      </c>
      <c r="M17" s="66">
        <f t="shared" si="1"/>
        <v>0</v>
      </c>
      <c r="N17" s="66">
        <f t="shared" si="1"/>
        <v>0</v>
      </c>
      <c r="O17" s="66">
        <f>C17+H17</f>
        <v>1461064</v>
      </c>
    </row>
    <row r="18" spans="1:15" ht="12.75" customHeight="1" hidden="1">
      <c r="A18" s="2"/>
      <c r="B18" s="5"/>
      <c r="C18" s="66">
        <v>1451064</v>
      </c>
      <c r="D18" s="66">
        <v>1393464</v>
      </c>
      <c r="E18" s="66">
        <v>910902</v>
      </c>
      <c r="F18" s="66">
        <v>75500</v>
      </c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2.75">
      <c r="A19" s="6" t="s">
        <v>6</v>
      </c>
      <c r="B19" s="5" t="s">
        <v>7</v>
      </c>
      <c r="C19" s="66">
        <f>956705+16200+7000+15000+22100+228500+12000-24486</f>
        <v>1233019</v>
      </c>
      <c r="D19" s="66">
        <v>1393464</v>
      </c>
      <c r="E19" s="66">
        <f>578000+16250+147000</f>
        <v>741250</v>
      </c>
      <c r="F19" s="66">
        <f>96500+10000+5000-24486</f>
        <v>87014</v>
      </c>
      <c r="G19" s="32"/>
      <c r="H19" s="32">
        <f>I19+L19</f>
        <v>10000</v>
      </c>
      <c r="I19" s="32">
        <v>10000</v>
      </c>
      <c r="J19" s="32"/>
      <c r="K19" s="32"/>
      <c r="L19" s="32"/>
      <c r="M19" s="32"/>
      <c r="N19" s="32"/>
      <c r="O19" s="32">
        <f>C19+H19</f>
        <v>1243019</v>
      </c>
    </row>
    <row r="20" spans="1:15" ht="12.75" customHeight="1" hidden="1">
      <c r="A20" s="6"/>
      <c r="B20" s="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78.75" customHeight="1" hidden="1">
      <c r="A21" s="65" t="s">
        <v>42</v>
      </c>
      <c r="B21" s="12" t="s">
        <v>37</v>
      </c>
      <c r="C21" s="66">
        <f>C23+C25+C27</f>
        <v>10667319.420000002</v>
      </c>
      <c r="D21" s="66">
        <f aca="true" t="shared" si="2" ref="D21:O21">D23+D25+D27</f>
        <v>7440610</v>
      </c>
      <c r="E21" s="66">
        <f t="shared" si="2"/>
        <v>6316488.9799999995</v>
      </c>
      <c r="F21" s="66">
        <f t="shared" si="2"/>
        <v>1324250</v>
      </c>
      <c r="G21" s="66">
        <f t="shared" si="2"/>
        <v>0</v>
      </c>
      <c r="H21" s="66">
        <f t="shared" si="2"/>
        <v>740000</v>
      </c>
      <c r="I21" s="66">
        <f t="shared" si="2"/>
        <v>740000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  <c r="O21" s="66">
        <f t="shared" si="2"/>
        <v>11407319.420000002</v>
      </c>
    </row>
    <row r="22" spans="1:15" ht="13.5" customHeight="1" hidden="1">
      <c r="A22" s="6"/>
      <c r="B22" s="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s="13" customFormat="1" ht="12.75" customHeight="1">
      <c r="A23" s="6" t="s">
        <v>8</v>
      </c>
      <c r="B23" s="7" t="s">
        <v>24</v>
      </c>
      <c r="C23" s="32">
        <f>7820530-160000+51825.42+56950+347741.7+20866+103050+80428+45000+12000+182874</f>
        <v>8561265.120000001</v>
      </c>
      <c r="D23" s="32">
        <v>5838498</v>
      </c>
      <c r="E23" s="32">
        <f>4340700+7000+13300+255014.81+15330+27000+59039+33000+119343</f>
        <v>4869726.81</v>
      </c>
      <c r="F23" s="32">
        <f>924383+41330+95000+59500+40465+58399</f>
        <v>1219077</v>
      </c>
      <c r="G23" s="32">
        <v>0</v>
      </c>
      <c r="H23" s="32">
        <f>I23+L23</f>
        <v>740000</v>
      </c>
      <c r="I23" s="32">
        <v>740000</v>
      </c>
      <c r="J23" s="32"/>
      <c r="K23" s="32"/>
      <c r="L23" s="32">
        <f>M23</f>
        <v>0</v>
      </c>
      <c r="M23" s="32">
        <f>160000-56950-103050</f>
        <v>0</v>
      </c>
      <c r="N23" s="32">
        <f>160000-56950-103050</f>
        <v>0</v>
      </c>
      <c r="O23" s="32">
        <f>C23+H23</f>
        <v>9301265.120000001</v>
      </c>
    </row>
    <row r="24" spans="1:15" ht="12.75" customHeight="1" hidden="1">
      <c r="A24" s="6"/>
      <c r="B24" s="5"/>
      <c r="C24" s="32"/>
      <c r="D24" s="32"/>
      <c r="E24" s="32"/>
      <c r="F24" s="32"/>
      <c r="G24" s="32"/>
      <c r="H24" s="32"/>
      <c r="I24" s="32"/>
      <c r="J24" s="32"/>
      <c r="K24" s="32"/>
      <c r="L24" s="32">
        <f>M24</f>
        <v>0</v>
      </c>
      <c r="M24" s="32"/>
      <c r="N24" s="32"/>
      <c r="O24" s="32"/>
    </row>
    <row r="25" spans="1:15" ht="15.75" customHeight="1">
      <c r="A25" s="6" t="s">
        <v>26</v>
      </c>
      <c r="B25" s="5" t="s">
        <v>27</v>
      </c>
      <c r="C25" s="32">
        <f>1728000-12400+179458.3+10434+12400+19572+55000+113590</f>
        <v>2106054.3</v>
      </c>
      <c r="D25" s="32">
        <v>1602112</v>
      </c>
      <c r="E25" s="32">
        <f>1163241+132185.17+7665+10000+14361+40310+10000+69000</f>
        <v>1446762.17</v>
      </c>
      <c r="F25" s="32">
        <f>93495+3000+2100-12722+19300</f>
        <v>105173</v>
      </c>
      <c r="G25" s="32">
        <v>0</v>
      </c>
      <c r="H25" s="32">
        <f>I25+L25</f>
        <v>0</v>
      </c>
      <c r="I25" s="32"/>
      <c r="J25" s="32"/>
      <c r="K25" s="32"/>
      <c r="L25" s="32">
        <f>M25</f>
        <v>0</v>
      </c>
      <c r="M25" s="32">
        <v>0</v>
      </c>
      <c r="N25" s="32">
        <v>0</v>
      </c>
      <c r="O25" s="32">
        <f>C25+H25</f>
        <v>2106054.3</v>
      </c>
    </row>
    <row r="26" spans="1:15" ht="12.75" customHeight="1" hidden="1">
      <c r="A26" s="6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s="13" customFormat="1" ht="12.75" customHeight="1" hidden="1">
      <c r="A27" s="6" t="s">
        <v>91</v>
      </c>
      <c r="B27" s="19" t="s">
        <v>92</v>
      </c>
      <c r="C27" s="32">
        <f>D27+G27</f>
        <v>0</v>
      </c>
      <c r="D27" s="32"/>
      <c r="E27" s="32"/>
      <c r="F27" s="32"/>
      <c r="G27" s="32"/>
      <c r="H27" s="32">
        <f>I27+L27</f>
        <v>0</v>
      </c>
      <c r="I27" s="32"/>
      <c r="J27" s="32"/>
      <c r="K27" s="32"/>
      <c r="L27" s="32"/>
      <c r="M27" s="32"/>
      <c r="N27" s="32"/>
      <c r="O27" s="32">
        <f>C27+H27</f>
        <v>0</v>
      </c>
    </row>
    <row r="28" spans="1:15" ht="12.75" customHeight="1" hidden="1">
      <c r="A28" s="6"/>
      <c r="B28" s="5" t="s">
        <v>104</v>
      </c>
      <c r="C28" s="32">
        <f>D28+G28</f>
        <v>0</v>
      </c>
      <c r="D28" s="32"/>
      <c r="E28" s="32"/>
      <c r="F28" s="32"/>
      <c r="G28" s="32"/>
      <c r="H28" s="32">
        <f>I28+L28</f>
        <v>0</v>
      </c>
      <c r="I28" s="32"/>
      <c r="J28" s="32"/>
      <c r="K28" s="32"/>
      <c r="L28" s="32"/>
      <c r="M28" s="32"/>
      <c r="N28" s="32"/>
      <c r="O28" s="32">
        <f>C28+H28</f>
        <v>0</v>
      </c>
    </row>
    <row r="29" spans="1:15" ht="12.75" hidden="1">
      <c r="A29" s="65" t="s">
        <v>43</v>
      </c>
      <c r="B29" s="12" t="s">
        <v>38</v>
      </c>
      <c r="C29" s="66">
        <f>D29+G29</f>
        <v>0</v>
      </c>
      <c r="D29" s="66">
        <f>D31</f>
        <v>0</v>
      </c>
      <c r="E29" s="66">
        <f aca="true" t="shared" si="3" ref="E29:N29">E31</f>
        <v>0</v>
      </c>
      <c r="F29" s="66">
        <f t="shared" si="3"/>
        <v>0</v>
      </c>
      <c r="G29" s="66">
        <f t="shared" si="3"/>
        <v>0</v>
      </c>
      <c r="H29" s="66">
        <f t="shared" si="3"/>
        <v>0</v>
      </c>
      <c r="I29" s="66">
        <f t="shared" si="3"/>
        <v>0</v>
      </c>
      <c r="J29" s="66">
        <f t="shared" si="3"/>
        <v>0</v>
      </c>
      <c r="K29" s="66">
        <f t="shared" si="3"/>
        <v>0</v>
      </c>
      <c r="L29" s="66">
        <f t="shared" si="3"/>
        <v>0</v>
      </c>
      <c r="M29" s="66">
        <f t="shared" si="3"/>
        <v>0</v>
      </c>
      <c r="N29" s="66">
        <f t="shared" si="3"/>
        <v>0</v>
      </c>
      <c r="O29" s="66">
        <f>C29+H29</f>
        <v>0</v>
      </c>
    </row>
    <row r="30" spans="1:15" ht="12.75" customHeight="1" hidden="1">
      <c r="A30" s="6"/>
      <c r="B30" s="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.75" customHeight="1" hidden="1">
      <c r="A31" s="6" t="s">
        <v>9</v>
      </c>
      <c r="B31" s="5" t="s">
        <v>10</v>
      </c>
      <c r="C31" s="32">
        <f>D31+G31</f>
        <v>0</v>
      </c>
      <c r="D31" s="32">
        <v>0</v>
      </c>
      <c r="E31" s="32">
        <v>0</v>
      </c>
      <c r="F31" s="32">
        <v>0</v>
      </c>
      <c r="G31" s="32"/>
      <c r="H31" s="32">
        <f>I31+L31</f>
        <v>0</v>
      </c>
      <c r="I31" s="32"/>
      <c r="J31" s="32"/>
      <c r="K31" s="32"/>
      <c r="L31" s="32"/>
      <c r="M31" s="32"/>
      <c r="N31" s="32"/>
      <c r="O31" s="32">
        <f>C31+H31</f>
        <v>0</v>
      </c>
    </row>
    <row r="32" spans="1:15" ht="12.75" customHeight="1" hidden="1">
      <c r="A32" s="6"/>
      <c r="B32" s="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25.5" customHeight="1" hidden="1">
      <c r="A33" s="65" t="s">
        <v>44</v>
      </c>
      <c r="B33" s="67" t="s">
        <v>29</v>
      </c>
      <c r="C33" s="66">
        <f>SUM(C35:C39)</f>
        <v>86849</v>
      </c>
      <c r="D33" s="66">
        <f>SUM(D35:D39)</f>
        <v>80000</v>
      </c>
      <c r="E33" s="66"/>
      <c r="F33" s="66"/>
      <c r="G33" s="66"/>
      <c r="H33" s="66">
        <v>0</v>
      </c>
      <c r="I33" s="66"/>
      <c r="J33" s="66"/>
      <c r="K33" s="66"/>
      <c r="L33" s="66"/>
      <c r="M33" s="66"/>
      <c r="N33" s="66"/>
      <c r="O33" s="66">
        <f>C33+H33</f>
        <v>86849</v>
      </c>
    </row>
    <row r="34" spans="1:15" ht="12.75" customHeight="1" hidden="1">
      <c r="A34" s="6"/>
      <c r="B34" s="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13" customFormat="1" ht="12.75" customHeight="1">
      <c r="A35" s="6" t="s">
        <v>11</v>
      </c>
      <c r="B35" s="5" t="s">
        <v>12</v>
      </c>
      <c r="C35" s="32">
        <f>20000-623</f>
        <v>19377</v>
      </c>
      <c r="D35" s="32">
        <v>40000</v>
      </c>
      <c r="E35" s="32"/>
      <c r="F35" s="32"/>
      <c r="G35" s="32"/>
      <c r="H35" s="32">
        <f>I35+L35</f>
        <v>0</v>
      </c>
      <c r="I35" s="32"/>
      <c r="J35" s="32"/>
      <c r="K35" s="32"/>
      <c r="L35" s="32"/>
      <c r="M35" s="32"/>
      <c r="N35" s="32"/>
      <c r="O35" s="32">
        <f>C35+H35</f>
        <v>19377</v>
      </c>
    </row>
    <row r="36" spans="1:15" ht="15" customHeight="1" hidden="1">
      <c r="A36" s="6"/>
      <c r="B36" s="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.75">
      <c r="A37" s="6" t="s">
        <v>13</v>
      </c>
      <c r="B37" s="7" t="s">
        <v>46</v>
      </c>
      <c r="C37" s="32">
        <f>50000+10000+5000-19528</f>
        <v>45472</v>
      </c>
      <c r="D37" s="32">
        <v>40000</v>
      </c>
      <c r="E37" s="32"/>
      <c r="F37" s="32"/>
      <c r="G37" s="32"/>
      <c r="H37" s="32">
        <f>I37+L37</f>
        <v>0</v>
      </c>
      <c r="I37" s="32"/>
      <c r="J37" s="32"/>
      <c r="K37" s="32"/>
      <c r="L37" s="32"/>
      <c r="M37" s="32"/>
      <c r="N37" s="32"/>
      <c r="O37" s="32">
        <f>C37+H37</f>
        <v>45472</v>
      </c>
    </row>
    <row r="38" spans="1:15" ht="12.75" customHeight="1" hidden="1">
      <c r="A38" s="6"/>
      <c r="B38" s="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25.5">
      <c r="A39" s="6" t="s">
        <v>93</v>
      </c>
      <c r="B39" s="7" t="s">
        <v>94</v>
      </c>
      <c r="C39" s="32">
        <v>22000</v>
      </c>
      <c r="D39" s="32"/>
      <c r="E39" s="32"/>
      <c r="F39" s="32"/>
      <c r="G39" s="32"/>
      <c r="H39" s="32">
        <f>I39+L39</f>
        <v>0</v>
      </c>
      <c r="I39" s="32"/>
      <c r="J39" s="32"/>
      <c r="K39" s="32"/>
      <c r="L39" s="32"/>
      <c r="M39" s="32"/>
      <c r="N39" s="32"/>
      <c r="O39" s="32">
        <f>C39+H39</f>
        <v>22000</v>
      </c>
    </row>
    <row r="40" spans="1:15" ht="12.75" customHeight="1" hidden="1">
      <c r="A40" s="6"/>
      <c r="B40" s="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2.75" hidden="1">
      <c r="A41" s="65" t="s">
        <v>45</v>
      </c>
      <c r="B41" s="12" t="s">
        <v>30</v>
      </c>
      <c r="C41" s="66">
        <f>SUM(C43:C54)</f>
        <v>1619330</v>
      </c>
      <c r="D41" s="66">
        <f>SUM(D43:D54)</f>
        <v>710000</v>
      </c>
      <c r="E41" s="66">
        <f>SUM(E43:E54)</f>
        <v>0</v>
      </c>
      <c r="F41" s="66">
        <f>SUM(F43:F54)</f>
        <v>0</v>
      </c>
      <c r="G41" s="66">
        <f>SUM(G43:G54)</f>
        <v>0</v>
      </c>
      <c r="H41" s="66">
        <f>SUM(H43:H53)</f>
        <v>2127255.38</v>
      </c>
      <c r="I41" s="66">
        <f>SUM(I43:I53)</f>
        <v>2127255.38</v>
      </c>
      <c r="J41" s="66">
        <f>SUM(J43:J54)</f>
        <v>0</v>
      </c>
      <c r="K41" s="66">
        <f>SUM(K43:K54)</f>
        <v>0</v>
      </c>
      <c r="L41" s="66">
        <f>SUM(L43:L54)</f>
        <v>0</v>
      </c>
      <c r="M41" s="66">
        <f>SUM(M43:M54)</f>
        <v>0</v>
      </c>
      <c r="N41" s="66">
        <f>SUM(N43:N54)</f>
        <v>0</v>
      </c>
      <c r="O41" s="66">
        <f>C41+H41</f>
        <v>3746585.38</v>
      </c>
    </row>
    <row r="42" spans="1:15" ht="12.75" customHeight="1" hidden="1">
      <c r="A42" s="6"/>
      <c r="B42" s="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2.75" hidden="1">
      <c r="A43" s="6" t="s">
        <v>14</v>
      </c>
      <c r="B43" s="7" t="s">
        <v>15</v>
      </c>
      <c r="C43" s="32">
        <f>D43+G43</f>
        <v>0</v>
      </c>
      <c r="D43" s="32"/>
      <c r="E43" s="32"/>
      <c r="F43" s="32"/>
      <c r="G43" s="32"/>
      <c r="H43" s="32">
        <f>I43+L43</f>
        <v>0</v>
      </c>
      <c r="I43" s="32"/>
      <c r="J43" s="32"/>
      <c r="K43" s="32"/>
      <c r="L43" s="32"/>
      <c r="M43" s="32"/>
      <c r="N43" s="32"/>
      <c r="O43" s="32">
        <f>C43+H43</f>
        <v>0</v>
      </c>
    </row>
    <row r="44" spans="1:15" ht="12.75" customHeight="1" hidden="1">
      <c r="A44" s="6"/>
      <c r="B44" s="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2.75">
      <c r="A45" s="6" t="s">
        <v>63</v>
      </c>
      <c r="B45" s="7" t="s">
        <v>64</v>
      </c>
      <c r="C45" s="32">
        <v>60000</v>
      </c>
      <c r="D45" s="32"/>
      <c r="E45" s="32"/>
      <c r="F45" s="32"/>
      <c r="G45" s="32"/>
      <c r="H45" s="32">
        <f>I45+L45</f>
        <v>0</v>
      </c>
      <c r="I45" s="32"/>
      <c r="J45" s="32"/>
      <c r="K45" s="32"/>
      <c r="L45" s="32"/>
      <c r="M45" s="32"/>
      <c r="N45" s="32"/>
      <c r="O45" s="32">
        <f>C45+H45</f>
        <v>60000</v>
      </c>
    </row>
    <row r="46" spans="1:15" ht="12.75" customHeight="1" hidden="1">
      <c r="A46" s="6"/>
      <c r="B46" s="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05" customHeight="1" hidden="1">
      <c r="A47" s="6" t="s">
        <v>102</v>
      </c>
      <c r="B47" s="7" t="s">
        <v>72</v>
      </c>
      <c r="C47" s="32">
        <f>D47+G47</f>
        <v>0</v>
      </c>
      <c r="D47" s="32"/>
      <c r="E47" s="32"/>
      <c r="F47" s="32"/>
      <c r="G47" s="32"/>
      <c r="H47" s="32">
        <f>I47+L47</f>
        <v>0</v>
      </c>
      <c r="I47" s="32"/>
      <c r="J47" s="32"/>
      <c r="K47" s="32"/>
      <c r="L47" s="32"/>
      <c r="M47" s="32"/>
      <c r="N47" s="32"/>
      <c r="O47" s="32">
        <f>C47+H47</f>
        <v>0</v>
      </c>
    </row>
    <row r="48" spans="1:15" ht="12.75" hidden="1">
      <c r="A48" s="6"/>
      <c r="B48" s="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13" customFormat="1" ht="12.75" customHeight="1">
      <c r="A49" s="6" t="s">
        <v>16</v>
      </c>
      <c r="B49" s="5" t="s">
        <v>17</v>
      </c>
      <c r="C49" s="32">
        <f>940000-20000-316500-25000</f>
        <v>578500</v>
      </c>
      <c r="D49" s="32">
        <v>710000</v>
      </c>
      <c r="E49" s="32"/>
      <c r="F49" s="32"/>
      <c r="G49" s="32"/>
      <c r="H49" s="32">
        <f>I49+L49</f>
        <v>0</v>
      </c>
      <c r="I49" s="32"/>
      <c r="J49" s="32"/>
      <c r="K49" s="32"/>
      <c r="L49" s="32"/>
      <c r="M49" s="32"/>
      <c r="N49" s="32"/>
      <c r="O49" s="32">
        <f>C49+H49</f>
        <v>578500</v>
      </c>
    </row>
    <row r="50" spans="1:15" ht="12.75" customHeight="1" hidden="1">
      <c r="A50" s="6"/>
      <c r="B50" s="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2.75" customHeight="1" hidden="1">
      <c r="A51" s="6" t="s">
        <v>67</v>
      </c>
      <c r="B51" s="11" t="s">
        <v>68</v>
      </c>
      <c r="C51" s="32">
        <f>D51+G51</f>
        <v>0</v>
      </c>
      <c r="D51" s="32"/>
      <c r="E51" s="32"/>
      <c r="F51" s="32"/>
      <c r="G51" s="32"/>
      <c r="H51" s="32">
        <f>I51+L51</f>
        <v>0</v>
      </c>
      <c r="I51" s="32"/>
      <c r="J51" s="32"/>
      <c r="K51" s="32"/>
      <c r="L51" s="32"/>
      <c r="M51" s="32"/>
      <c r="N51" s="32"/>
      <c r="O51" s="32">
        <f>C51+H51</f>
        <v>0</v>
      </c>
    </row>
    <row r="52" spans="1:15" ht="12.75" customHeight="1" hidden="1">
      <c r="A52" s="6"/>
      <c r="B52" s="11"/>
      <c r="C52" s="32"/>
      <c r="D52" s="32"/>
      <c r="E52" s="32"/>
      <c r="F52" s="32"/>
      <c r="G52" s="32"/>
      <c r="H52" s="32"/>
      <c r="I52" s="32"/>
      <c r="J52" s="40"/>
      <c r="K52" s="40"/>
      <c r="L52" s="40"/>
      <c r="M52" s="40"/>
      <c r="N52" s="40"/>
      <c r="O52" s="40"/>
    </row>
    <row r="53" spans="1:15" ht="85.5" customHeight="1">
      <c r="A53" s="6" t="s">
        <v>370</v>
      </c>
      <c r="B53" s="97" t="s">
        <v>369</v>
      </c>
      <c r="C53" s="269">
        <v>980830</v>
      </c>
      <c r="D53" s="269"/>
      <c r="E53" s="269">
        <v>0</v>
      </c>
      <c r="F53" s="269">
        <v>0</v>
      </c>
      <c r="G53" s="32"/>
      <c r="H53" s="32">
        <f>I53+L53</f>
        <v>2127255.38</v>
      </c>
      <c r="I53" s="32">
        <f>309832.38+1114797+702626</f>
        <v>2127255.38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f>C53+H53</f>
        <v>3108085.38</v>
      </c>
    </row>
    <row r="54" spans="1:15" ht="12.75" customHeight="1" hidden="1">
      <c r="A54" s="6"/>
      <c r="B54" s="18" t="s">
        <v>108</v>
      </c>
      <c r="C54" s="32"/>
      <c r="D54" s="32"/>
      <c r="E54" s="32"/>
      <c r="F54" s="32"/>
      <c r="G54" s="32"/>
      <c r="H54" s="32">
        <f>I54+L54</f>
        <v>0</v>
      </c>
      <c r="I54" s="32"/>
      <c r="J54" s="32"/>
      <c r="K54" s="32"/>
      <c r="L54" s="32"/>
      <c r="M54" s="32"/>
      <c r="N54" s="32"/>
      <c r="O54" s="32">
        <f>C54+H54</f>
        <v>0</v>
      </c>
    </row>
    <row r="55" spans="1:15" ht="14.25" customHeight="1" hidden="1">
      <c r="A55" s="76">
        <v>110000</v>
      </c>
      <c r="B55" s="74" t="s">
        <v>31</v>
      </c>
      <c r="C55" s="66">
        <f>C57+C59+C61</f>
        <v>52513</v>
      </c>
      <c r="D55" s="66">
        <f>D57+D59+D61</f>
        <v>47300</v>
      </c>
      <c r="E55" s="66">
        <f>E57+E59+E61</f>
        <v>26894</v>
      </c>
      <c r="F55" s="66">
        <f>F57+F59</f>
        <v>2000</v>
      </c>
      <c r="G55" s="66">
        <f>G57+G59+G61</f>
        <v>0</v>
      </c>
      <c r="H55" s="66">
        <f>I55+L55</f>
        <v>0</v>
      </c>
      <c r="I55" s="66">
        <v>0</v>
      </c>
      <c r="J55" s="66"/>
      <c r="K55" s="66"/>
      <c r="L55" s="66"/>
      <c r="M55" s="66"/>
      <c r="N55" s="66"/>
      <c r="O55" s="66">
        <f>O57+O59+O61</f>
        <v>55513</v>
      </c>
    </row>
    <row r="56" spans="1:15" ht="12.75" customHeight="1" hidden="1">
      <c r="A56" s="77"/>
      <c r="B56" s="1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26.25" customHeight="1" hidden="1">
      <c r="A57" s="77">
        <v>110201</v>
      </c>
      <c r="B57" s="18" t="s">
        <v>18</v>
      </c>
      <c r="C57" s="32">
        <f>D57+G57</f>
        <v>0</v>
      </c>
      <c r="D57" s="32"/>
      <c r="E57" s="32"/>
      <c r="F57" s="32"/>
      <c r="G57" s="32"/>
      <c r="H57" s="32">
        <f>I57+L57</f>
        <v>0</v>
      </c>
      <c r="I57" s="32"/>
      <c r="J57" s="32"/>
      <c r="K57" s="32"/>
      <c r="L57" s="32"/>
      <c r="M57" s="32"/>
      <c r="N57" s="32"/>
      <c r="O57" s="32">
        <f>C57+H57</f>
        <v>0</v>
      </c>
    </row>
    <row r="58" spans="1:15" ht="12.75" hidden="1">
      <c r="A58" s="77"/>
      <c r="B58" s="18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s="13" customFormat="1" ht="12.75" customHeight="1">
      <c r="A59" s="77">
        <v>110204</v>
      </c>
      <c r="B59" s="18" t="s">
        <v>19</v>
      </c>
      <c r="C59" s="32">
        <f>38240+2646</f>
        <v>40886</v>
      </c>
      <c r="D59" s="32">
        <v>37300</v>
      </c>
      <c r="E59" s="32">
        <f>24894+2000</f>
        <v>26894</v>
      </c>
      <c r="F59" s="32">
        <v>2000</v>
      </c>
      <c r="G59" s="32"/>
      <c r="H59" s="32">
        <f>I59+L59</f>
        <v>3000</v>
      </c>
      <c r="I59" s="32">
        <v>0</v>
      </c>
      <c r="J59" s="32"/>
      <c r="K59" s="32"/>
      <c r="L59" s="32">
        <v>3000</v>
      </c>
      <c r="M59" s="32">
        <v>3000</v>
      </c>
      <c r="N59" s="32">
        <v>3000</v>
      </c>
      <c r="O59" s="32">
        <f>C59+H59</f>
        <v>43886</v>
      </c>
    </row>
    <row r="60" spans="1:15" ht="12.75" customHeight="1" hidden="1">
      <c r="A60" s="77"/>
      <c r="B60" s="18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2.75">
      <c r="A61" s="77">
        <v>110502</v>
      </c>
      <c r="B61" s="75" t="s">
        <v>62</v>
      </c>
      <c r="C61" s="32">
        <f>25000+1000-14373</f>
        <v>11627</v>
      </c>
      <c r="D61" s="32">
        <v>10000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>
        <f>C61+H61</f>
        <v>11627</v>
      </c>
    </row>
    <row r="62" spans="1:15" ht="12.75" customHeight="1" hidden="1">
      <c r="A62" s="77"/>
      <c r="B62" s="1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48.5" customHeight="1" hidden="1">
      <c r="A63" s="77">
        <v>180000</v>
      </c>
      <c r="B63" s="81" t="s">
        <v>110</v>
      </c>
      <c r="C63" s="32"/>
      <c r="D63" s="32"/>
      <c r="E63" s="32"/>
      <c r="F63" s="32"/>
      <c r="G63" s="32"/>
      <c r="H63" s="32">
        <f>H64</f>
        <v>2028367.44</v>
      </c>
      <c r="I63" s="32">
        <f>I64</f>
        <v>0</v>
      </c>
      <c r="J63" s="32"/>
      <c r="K63" s="32"/>
      <c r="L63" s="32">
        <f>L64</f>
        <v>2028367.44</v>
      </c>
      <c r="M63" s="32">
        <f>M64</f>
        <v>2028367.44</v>
      </c>
      <c r="N63" s="32">
        <f>N64</f>
        <v>0</v>
      </c>
      <c r="O63" s="32">
        <f>C63+H63</f>
        <v>2028367.44</v>
      </c>
    </row>
    <row r="64" spans="1:15" ht="12" customHeight="1">
      <c r="A64" s="2">
        <v>180409</v>
      </c>
      <c r="B64" s="82" t="s">
        <v>109</v>
      </c>
      <c r="C64" s="32"/>
      <c r="D64" s="32"/>
      <c r="E64" s="32"/>
      <c r="F64" s="32"/>
      <c r="G64" s="32"/>
      <c r="H64" s="32">
        <f>I64+L64</f>
        <v>2028367.44</v>
      </c>
      <c r="I64" s="32"/>
      <c r="J64" s="32"/>
      <c r="K64" s="32"/>
      <c r="L64" s="32">
        <f>150000+100000+523367.44+295000+900000+60000</f>
        <v>2028367.44</v>
      </c>
      <c r="M64" s="32">
        <f>L64</f>
        <v>2028367.44</v>
      </c>
      <c r="N64" s="32"/>
      <c r="O64" s="32">
        <f>C64+H64</f>
        <v>2028367.44</v>
      </c>
    </row>
    <row r="65" spans="1:15" s="13" customFormat="1" ht="29.25" customHeight="1" hidden="1">
      <c r="A65" s="68">
        <v>150000</v>
      </c>
      <c r="B65" s="74" t="s">
        <v>32</v>
      </c>
      <c r="C65" s="66">
        <f aca="true" t="shared" si="4" ref="C65:I65">C67+C69</f>
        <v>0</v>
      </c>
      <c r="D65" s="66">
        <f t="shared" si="4"/>
        <v>0</v>
      </c>
      <c r="E65" s="66">
        <f t="shared" si="4"/>
        <v>0</v>
      </c>
      <c r="F65" s="66">
        <f t="shared" si="4"/>
        <v>0</v>
      </c>
      <c r="G65" s="66">
        <f t="shared" si="4"/>
        <v>0</v>
      </c>
      <c r="H65" s="66">
        <f t="shared" si="4"/>
        <v>7209385.670000001</v>
      </c>
      <c r="I65" s="66">
        <f t="shared" si="4"/>
        <v>0</v>
      </c>
      <c r="J65" s="66">
        <f aca="true" t="shared" si="5" ref="J65:O65">J67+J72+J69</f>
        <v>0</v>
      </c>
      <c r="K65" s="66">
        <f t="shared" si="5"/>
        <v>0</v>
      </c>
      <c r="L65" s="66">
        <f t="shared" si="5"/>
        <v>7209385.670000001</v>
      </c>
      <c r="M65" s="66">
        <f t="shared" si="5"/>
        <v>7209385.670000001</v>
      </c>
      <c r="N65" s="66">
        <f t="shared" si="5"/>
        <v>3348000</v>
      </c>
      <c r="O65" s="66">
        <f t="shared" si="5"/>
        <v>7209385.670000001</v>
      </c>
    </row>
    <row r="66" spans="1:15" ht="12.75" hidden="1">
      <c r="A66" s="2"/>
      <c r="B66" s="18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.75" customHeight="1">
      <c r="A67" s="2">
        <v>150101</v>
      </c>
      <c r="B67" s="75" t="s">
        <v>28</v>
      </c>
      <c r="C67" s="32"/>
      <c r="D67" s="32"/>
      <c r="E67" s="32"/>
      <c r="F67" s="32"/>
      <c r="G67" s="32"/>
      <c r="H67" s="32">
        <f>I67+L67</f>
        <v>7209385.670000001</v>
      </c>
      <c r="I67" s="32"/>
      <c r="J67" s="32"/>
      <c r="K67" s="32"/>
      <c r="L67" s="32">
        <f>3393050-150000+794928.75-100000+207928.31+2882200-42000+223278.61</f>
        <v>7209385.670000001</v>
      </c>
      <c r="M67" s="32">
        <f>L67</f>
        <v>7209385.670000001</v>
      </c>
      <c r="N67" s="32">
        <v>3348000</v>
      </c>
      <c r="O67" s="32">
        <f>C67+H67</f>
        <v>7209385.670000001</v>
      </c>
    </row>
    <row r="68" spans="1:15" s="13" customFormat="1" ht="12.75" customHeight="1" hidden="1">
      <c r="A68" s="2"/>
      <c r="B68" s="7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2.75" customHeight="1" hidden="1">
      <c r="A69" s="2">
        <v>150107</v>
      </c>
      <c r="B69" s="24" t="s">
        <v>95</v>
      </c>
      <c r="C69" s="32"/>
      <c r="D69" s="32"/>
      <c r="E69" s="32"/>
      <c r="F69" s="32"/>
      <c r="G69" s="32"/>
      <c r="H69" s="32">
        <f>I69+L69</f>
        <v>0</v>
      </c>
      <c r="I69" s="32"/>
      <c r="J69" s="32"/>
      <c r="K69" s="32"/>
      <c r="L69" s="32"/>
      <c r="M69" s="32">
        <f>L69</f>
        <v>0</v>
      </c>
      <c r="N69" s="32"/>
      <c r="O69" s="32">
        <f>C69+H69</f>
        <v>0</v>
      </c>
    </row>
    <row r="70" spans="1:15" ht="41.25" customHeight="1" hidden="1">
      <c r="A70" s="2"/>
      <c r="B70" s="7" t="s">
        <v>105</v>
      </c>
      <c r="C70" s="32"/>
      <c r="D70" s="32"/>
      <c r="E70" s="32"/>
      <c r="F70" s="32"/>
      <c r="G70" s="32"/>
      <c r="H70" s="32">
        <f>I70+L70</f>
        <v>0</v>
      </c>
      <c r="I70" s="32"/>
      <c r="J70" s="32"/>
      <c r="K70" s="32"/>
      <c r="L70" s="32"/>
      <c r="M70" s="32">
        <f>L70</f>
        <v>0</v>
      </c>
      <c r="N70" s="32"/>
      <c r="O70" s="32">
        <f>C70+H70</f>
        <v>0</v>
      </c>
    </row>
    <row r="71" spans="1:15" ht="12.75" customHeight="1" hidden="1">
      <c r="A71" s="68">
        <v>160000</v>
      </c>
      <c r="B71" s="67" t="s">
        <v>106</v>
      </c>
      <c r="C71" s="66">
        <f>C72</f>
        <v>0</v>
      </c>
      <c r="D71" s="66">
        <f>D72</f>
        <v>30000</v>
      </c>
      <c r="E71" s="66"/>
      <c r="F71" s="66"/>
      <c r="G71" s="66"/>
      <c r="H71" s="32">
        <f>I71+L71</f>
        <v>0</v>
      </c>
      <c r="I71" s="66">
        <f>I72</f>
        <v>0</v>
      </c>
      <c r="J71" s="66"/>
      <c r="K71" s="66"/>
      <c r="L71" s="66">
        <f>L72</f>
        <v>0</v>
      </c>
      <c r="M71" s="66"/>
      <c r="N71" s="66"/>
      <c r="O71" s="66">
        <f>O72</f>
        <v>0</v>
      </c>
    </row>
    <row r="72" spans="1:15" ht="12.75">
      <c r="A72" s="2">
        <v>160101</v>
      </c>
      <c r="B72" s="7" t="s">
        <v>103</v>
      </c>
      <c r="C72" s="32">
        <f>15000-3000-12000</f>
        <v>0</v>
      </c>
      <c r="D72" s="32">
        <v>30000</v>
      </c>
      <c r="E72" s="32"/>
      <c r="F72" s="32"/>
      <c r="G72" s="32"/>
      <c r="H72" s="32">
        <f>I72+L72</f>
        <v>0</v>
      </c>
      <c r="I72" s="32"/>
      <c r="J72" s="32"/>
      <c r="K72" s="32"/>
      <c r="L72" s="32"/>
      <c r="M72" s="32"/>
      <c r="N72" s="32"/>
      <c r="O72" s="32">
        <f>C72+H72</f>
        <v>0</v>
      </c>
    </row>
    <row r="73" spans="1:15" ht="12.75" customHeight="1" hidden="1">
      <c r="A73" s="2"/>
      <c r="B73" s="5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25.5" customHeight="1" hidden="1">
      <c r="A74" s="68">
        <v>170000</v>
      </c>
      <c r="B74" s="67" t="s">
        <v>33</v>
      </c>
      <c r="C74" s="66"/>
      <c r="D74" s="66"/>
      <c r="E74" s="66"/>
      <c r="F74" s="66"/>
      <c r="G74" s="66"/>
      <c r="H74" s="66">
        <f>I74+L74</f>
        <v>2703833.94</v>
      </c>
      <c r="I74" s="66">
        <f>I76</f>
        <v>2203833.94</v>
      </c>
      <c r="J74" s="66"/>
      <c r="K74" s="66"/>
      <c r="L74" s="66">
        <f>L76</f>
        <v>500000</v>
      </c>
      <c r="M74" s="66">
        <f>M76</f>
        <v>500000</v>
      </c>
      <c r="N74" s="66"/>
      <c r="O74" s="66">
        <f>C74+H74</f>
        <v>2703833.94</v>
      </c>
    </row>
    <row r="75" spans="1:15" ht="12.75" customHeight="1" hidden="1">
      <c r="A75" s="2"/>
      <c r="B75" s="5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s="13" customFormat="1" ht="25.5">
      <c r="A76" s="2">
        <v>170703</v>
      </c>
      <c r="B76" s="7" t="s">
        <v>20</v>
      </c>
      <c r="C76" s="32">
        <f>D76+G76</f>
        <v>0</v>
      </c>
      <c r="D76" s="32"/>
      <c r="E76" s="32"/>
      <c r="F76" s="32"/>
      <c r="G76" s="32"/>
      <c r="H76" s="32">
        <f>I76+L76</f>
        <v>2703833.94</v>
      </c>
      <c r="I76" s="32">
        <f>142000+1131400+42855.94+804000+83578</f>
        <v>2203833.94</v>
      </c>
      <c r="J76" s="32"/>
      <c r="K76" s="32"/>
      <c r="L76" s="32">
        <v>500000</v>
      </c>
      <c r="M76" s="32">
        <v>500000</v>
      </c>
      <c r="N76" s="32"/>
      <c r="O76" s="32">
        <f>C76+H76</f>
        <v>2703833.94</v>
      </c>
    </row>
    <row r="77" spans="1:15" ht="12.75" customHeight="1" hidden="1">
      <c r="A77" s="2"/>
      <c r="B77" s="7" t="s">
        <v>115</v>
      </c>
      <c r="C77" s="32"/>
      <c r="D77" s="32"/>
      <c r="E77" s="32"/>
      <c r="F77" s="32"/>
      <c r="G77" s="32"/>
      <c r="H77" s="32">
        <f>I77+L77</f>
        <v>0</v>
      </c>
      <c r="I77" s="32"/>
      <c r="J77" s="32"/>
      <c r="K77" s="32"/>
      <c r="L77" s="32"/>
      <c r="M77" s="32"/>
      <c r="N77" s="32"/>
      <c r="O77" s="32">
        <f>C77+H77</f>
        <v>0</v>
      </c>
    </row>
    <row r="78" spans="1:15" ht="15" customHeight="1" hidden="1">
      <c r="A78" s="2">
        <v>210000</v>
      </c>
      <c r="B78" s="7" t="s">
        <v>70</v>
      </c>
      <c r="C78" s="32">
        <f>C80</f>
        <v>0</v>
      </c>
      <c r="D78" s="32">
        <f>D80</f>
        <v>0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>
        <f>O80</f>
        <v>0</v>
      </c>
    </row>
    <row r="79" spans="1:15" ht="41.25" customHeight="1" hidden="1">
      <c r="A79" s="2"/>
      <c r="B79" s="7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s="13" customFormat="1" ht="12.75" customHeight="1" hidden="1">
      <c r="A80" s="2">
        <v>210105</v>
      </c>
      <c r="B80" s="7" t="s">
        <v>69</v>
      </c>
      <c r="C80" s="32">
        <f>D80+G80</f>
        <v>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>
        <f>C80+H80</f>
        <v>0</v>
      </c>
    </row>
    <row r="81" spans="1:15" ht="12.75" customHeight="1" hidden="1">
      <c r="A81" s="2"/>
      <c r="B81" s="5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54.75" customHeight="1" hidden="1">
      <c r="A82" s="68">
        <v>240000</v>
      </c>
      <c r="B82" s="12" t="s">
        <v>34</v>
      </c>
      <c r="C82" s="66"/>
      <c r="D82" s="66"/>
      <c r="E82" s="66"/>
      <c r="F82" s="66"/>
      <c r="G82" s="66"/>
      <c r="H82" s="66">
        <f>I82+M82</f>
        <v>483003.73000000004</v>
      </c>
      <c r="I82" s="66">
        <f>I84+I85</f>
        <v>483003.73000000004</v>
      </c>
      <c r="J82" s="66"/>
      <c r="K82" s="66">
        <f>K84+K85</f>
        <v>0</v>
      </c>
      <c r="L82" s="66"/>
      <c r="M82" s="66"/>
      <c r="N82" s="66"/>
      <c r="O82" s="66">
        <f>O84+O85</f>
        <v>483003.73000000004</v>
      </c>
    </row>
    <row r="83" spans="1:15" ht="12.75" customHeight="1" hidden="1">
      <c r="A83" s="2"/>
      <c r="B83" s="5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8" customHeight="1">
      <c r="A84" s="2">
        <v>240601</v>
      </c>
      <c r="B84" s="80" t="s">
        <v>35</v>
      </c>
      <c r="C84" s="32">
        <f>D84+G84</f>
        <v>0</v>
      </c>
      <c r="D84" s="32"/>
      <c r="E84" s="32"/>
      <c r="F84" s="32"/>
      <c r="G84" s="32"/>
      <c r="H84" s="32">
        <f>I84+L84</f>
        <v>160873.77000000002</v>
      </c>
      <c r="I84" s="32">
        <f>71420+73553.77+15900</f>
        <v>160873.77000000002</v>
      </c>
      <c r="J84" s="32"/>
      <c r="K84" s="32"/>
      <c r="L84" s="32"/>
      <c r="M84" s="32"/>
      <c r="N84" s="32"/>
      <c r="O84" s="32">
        <f>C84+H84</f>
        <v>160873.77000000002</v>
      </c>
    </row>
    <row r="85" spans="1:15" ht="12.75" customHeight="1">
      <c r="A85" s="2">
        <v>240900</v>
      </c>
      <c r="B85" s="83" t="s">
        <v>111</v>
      </c>
      <c r="C85" s="32">
        <f>D85+G85</f>
        <v>0</v>
      </c>
      <c r="D85" s="32"/>
      <c r="E85" s="32"/>
      <c r="F85" s="32"/>
      <c r="G85" s="32"/>
      <c r="H85" s="32">
        <f>I85+L85</f>
        <v>322129.96</v>
      </c>
      <c r="I85" s="32">
        <f>120000+2131.96+43498+33500+123000</f>
        <v>322129.96</v>
      </c>
      <c r="J85" s="32"/>
      <c r="K85" s="32"/>
      <c r="L85" s="32">
        <v>0</v>
      </c>
      <c r="M85" s="32">
        <v>0</v>
      </c>
      <c r="N85" s="32"/>
      <c r="O85" s="32">
        <f>C85+H85</f>
        <v>322129.96</v>
      </c>
    </row>
    <row r="86" spans="1:15" ht="12.75" customHeight="1" hidden="1">
      <c r="A86" s="68">
        <v>250000</v>
      </c>
      <c r="B86" s="67" t="s">
        <v>36</v>
      </c>
      <c r="C86" s="66">
        <f>SUM(C88:C95)</f>
        <v>6800</v>
      </c>
      <c r="D86" s="66">
        <f aca="true" t="shared" si="6" ref="D86:O86">SUM(D88:D95)</f>
        <v>50000</v>
      </c>
      <c r="E86" s="66">
        <f t="shared" si="6"/>
        <v>0</v>
      </c>
      <c r="F86" s="66">
        <f t="shared" si="6"/>
        <v>0</v>
      </c>
      <c r="G86" s="66">
        <f t="shared" si="6"/>
        <v>0</v>
      </c>
      <c r="H86" s="66">
        <f t="shared" si="6"/>
        <v>60000</v>
      </c>
      <c r="I86" s="66">
        <f t="shared" si="6"/>
        <v>0</v>
      </c>
      <c r="J86" s="66">
        <f t="shared" si="6"/>
        <v>0</v>
      </c>
      <c r="K86" s="66">
        <f t="shared" si="6"/>
        <v>0</v>
      </c>
      <c r="L86" s="66">
        <f t="shared" si="6"/>
        <v>60000</v>
      </c>
      <c r="M86" s="66">
        <f t="shared" si="6"/>
        <v>60000</v>
      </c>
      <c r="N86" s="66"/>
      <c r="O86" s="66">
        <f t="shared" si="6"/>
        <v>66800</v>
      </c>
    </row>
    <row r="87" spans="1:15" ht="12.75" hidden="1">
      <c r="A87" s="2"/>
      <c r="B87" s="7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2.75" customHeight="1" hidden="1">
      <c r="A88" s="2">
        <v>250203</v>
      </c>
      <c r="B88" s="7" t="s">
        <v>76</v>
      </c>
      <c r="C88" s="32">
        <f>D88+G88</f>
        <v>0</v>
      </c>
      <c r="D88" s="32"/>
      <c r="E88" s="32"/>
      <c r="F88" s="32"/>
      <c r="G88" s="32"/>
      <c r="H88" s="32">
        <f>I88+L88</f>
        <v>0</v>
      </c>
      <c r="I88" s="32"/>
      <c r="J88" s="32"/>
      <c r="K88" s="32"/>
      <c r="L88" s="32"/>
      <c r="M88" s="32"/>
      <c r="N88" s="32"/>
      <c r="O88" s="32">
        <f>C88+H88</f>
        <v>0</v>
      </c>
    </row>
    <row r="89" spans="1:15" ht="14.25" customHeight="1" hidden="1">
      <c r="A89" s="2"/>
      <c r="B89" s="5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21" customHeight="1" hidden="1">
      <c r="A90" s="2">
        <v>250302</v>
      </c>
      <c r="B90" s="7" t="s">
        <v>23</v>
      </c>
      <c r="C90" s="32">
        <f>D90+G90</f>
        <v>0</v>
      </c>
      <c r="D90" s="32"/>
      <c r="E90" s="32"/>
      <c r="F90" s="32"/>
      <c r="G90" s="32"/>
      <c r="H90" s="32">
        <f>I90+L90</f>
        <v>0</v>
      </c>
      <c r="I90" s="32"/>
      <c r="J90" s="32"/>
      <c r="K90" s="32"/>
      <c r="L90" s="32"/>
      <c r="M90" s="32"/>
      <c r="N90" s="32"/>
      <c r="O90" s="32">
        <f>C90+H90</f>
        <v>0</v>
      </c>
    </row>
    <row r="91" spans="1:15" ht="12.75" hidden="1">
      <c r="A91" s="2"/>
      <c r="B91" s="7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2.75" customHeight="1" hidden="1">
      <c r="A92" s="2"/>
      <c r="B92" s="7"/>
      <c r="C92" s="32"/>
      <c r="D92" s="32"/>
      <c r="E92" s="32"/>
      <c r="F92" s="32"/>
      <c r="G92" s="32"/>
      <c r="H92" s="32"/>
      <c r="I92" s="32"/>
      <c r="J92" s="40"/>
      <c r="K92" s="40"/>
      <c r="L92" s="40"/>
      <c r="M92" s="40"/>
      <c r="N92" s="40"/>
      <c r="O92" s="40"/>
    </row>
    <row r="93" spans="1:15" s="13" customFormat="1" ht="12.75" customHeight="1" hidden="1">
      <c r="A93" s="2">
        <v>250306</v>
      </c>
      <c r="B93" s="7" t="s">
        <v>66</v>
      </c>
      <c r="C93" s="32">
        <f>D93+G93</f>
        <v>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>
        <f>C93+H93</f>
        <v>0</v>
      </c>
    </row>
    <row r="94" spans="1:15" ht="12.75" hidden="1">
      <c r="A94" s="2"/>
      <c r="B94" s="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2.75">
      <c r="A95" s="2">
        <v>250404</v>
      </c>
      <c r="B95" s="7" t="s">
        <v>71</v>
      </c>
      <c r="C95" s="32">
        <f>40000-16200-17000</f>
        <v>6800</v>
      </c>
      <c r="D95" s="32">
        <v>50000</v>
      </c>
      <c r="E95" s="32"/>
      <c r="F95" s="32"/>
      <c r="G95" s="32"/>
      <c r="H95" s="32">
        <v>60000</v>
      </c>
      <c r="I95" s="32"/>
      <c r="J95" s="32"/>
      <c r="K95" s="32"/>
      <c r="L95" s="32">
        <f>30000+30000</f>
        <v>60000</v>
      </c>
      <c r="M95" s="32">
        <f>30000+30000</f>
        <v>60000</v>
      </c>
      <c r="N95" s="32"/>
      <c r="O95" s="32">
        <f>C95+H95</f>
        <v>66800</v>
      </c>
    </row>
    <row r="96" spans="1:15" ht="12.75">
      <c r="A96" s="2"/>
      <c r="B96" s="7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s="13" customFormat="1" ht="12.75">
      <c r="A97" s="2"/>
      <c r="B97" s="7" t="s">
        <v>60</v>
      </c>
      <c r="C97" s="32">
        <f>C19+C23+C25+C35+C37+C39+C49+C59+C61+C72+C95+C45+C53</f>
        <v>13665830.420000002</v>
      </c>
      <c r="D97" s="32">
        <f>D19+D23+D25+D35+D37+D39+D49+D59+D61+D72+D95+D45</f>
        <v>9751374</v>
      </c>
      <c r="E97" s="32">
        <f>E19+E23+E25+E35+E37+E39+E49+E59+E61+E72+E95+E45</f>
        <v>7084632.9799999995</v>
      </c>
      <c r="F97" s="32">
        <f>F19+F23+F25+F35+F37+F39+F49+F59+F61+F72+F95+F45</f>
        <v>1413264</v>
      </c>
      <c r="G97" s="32">
        <f>G19+G23+G25+G35+G37+G39+G49+G59+G61+G72+G95+G45</f>
        <v>0</v>
      </c>
      <c r="H97" s="32">
        <f>H19+H23+H25+H35+H37+H39+H49+H59+H61+H72+H95+H45+H64+H67+H76+H84+H85+H53</f>
        <v>15364846.16</v>
      </c>
      <c r="I97" s="32">
        <f aca="true" t="shared" si="7" ref="I97:N97">I19+I23+I25+I35+I37+I39+I49+I59+I61+I72+I95+I45+I64+I67+I76+I84+I85+I53</f>
        <v>5564093.05</v>
      </c>
      <c r="J97" s="32">
        <f t="shared" si="7"/>
        <v>0</v>
      </c>
      <c r="K97" s="32">
        <f t="shared" si="7"/>
        <v>0</v>
      </c>
      <c r="L97" s="32">
        <f>L19+L23+L25+L35+L37+L39+L49+L59+L61+L72+L95+L45+L64+L67+L76+L84+L85+L53</f>
        <v>9800753.110000001</v>
      </c>
      <c r="M97" s="32">
        <f t="shared" si="7"/>
        <v>9800753.110000001</v>
      </c>
      <c r="N97" s="32">
        <f t="shared" si="7"/>
        <v>3351000</v>
      </c>
      <c r="O97" s="32">
        <f>O19+O23+O25+O35+O37+O39+O49+O59+O61+O72+O95+O45+O64+O67+O76+O84+O85+O53</f>
        <v>29030676.580000002</v>
      </c>
    </row>
    <row r="98" spans="1:15" ht="12.75" customHeight="1" hidden="1">
      <c r="A98" s="2"/>
      <c r="B98" s="5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2.75" customHeight="1">
      <c r="A99" s="68">
        <v>300</v>
      </c>
      <c r="B99" s="12" t="s">
        <v>21</v>
      </c>
      <c r="C99" s="66">
        <f>C101</f>
        <v>10000</v>
      </c>
      <c r="D99" s="66"/>
      <c r="E99" s="66"/>
      <c r="F99" s="66"/>
      <c r="G99" s="66"/>
      <c r="H99" s="66">
        <f>H101</f>
        <v>0</v>
      </c>
      <c r="I99" s="66"/>
      <c r="J99" s="66"/>
      <c r="K99" s="66"/>
      <c r="L99" s="66"/>
      <c r="M99" s="66"/>
      <c r="N99" s="66"/>
      <c r="O99" s="66">
        <f>O101</f>
        <v>10000</v>
      </c>
    </row>
    <row r="100" spans="1:15" ht="12.75">
      <c r="A100" s="2"/>
      <c r="B100" s="5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21.75" customHeight="1">
      <c r="A101" s="2">
        <v>250102</v>
      </c>
      <c r="B101" s="5" t="s">
        <v>21</v>
      </c>
      <c r="C101" s="32">
        <f>D101</f>
        <v>10000</v>
      </c>
      <c r="D101" s="32">
        <v>10000</v>
      </c>
      <c r="E101" s="32"/>
      <c r="F101" s="32"/>
      <c r="G101" s="32"/>
      <c r="H101" s="32">
        <f>I101+L101</f>
        <v>0</v>
      </c>
      <c r="I101" s="32"/>
      <c r="J101" s="32"/>
      <c r="K101" s="32"/>
      <c r="L101" s="32"/>
      <c r="M101" s="32"/>
      <c r="N101" s="32"/>
      <c r="O101" s="32">
        <f>C101+H101</f>
        <v>10000</v>
      </c>
    </row>
    <row r="102" spans="1:15" ht="12.75" hidden="1">
      <c r="A102" s="5"/>
      <c r="B102" s="5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42"/>
    </row>
    <row r="103" spans="1:15" ht="12.75">
      <c r="A103" s="12"/>
      <c r="B103" s="12" t="s">
        <v>22</v>
      </c>
      <c r="C103" s="43">
        <f aca="true" t="shared" si="8" ref="C103:N103">C97+C99</f>
        <v>13675830.420000002</v>
      </c>
      <c r="D103" s="43">
        <f t="shared" si="8"/>
        <v>9751374</v>
      </c>
      <c r="E103" s="43">
        <f t="shared" si="8"/>
        <v>7084632.9799999995</v>
      </c>
      <c r="F103" s="43">
        <f t="shared" si="8"/>
        <v>1413264</v>
      </c>
      <c r="G103" s="43">
        <f t="shared" si="8"/>
        <v>0</v>
      </c>
      <c r="H103" s="43">
        <f t="shared" si="8"/>
        <v>15364846.16</v>
      </c>
      <c r="I103" s="43">
        <f t="shared" si="8"/>
        <v>5564093.05</v>
      </c>
      <c r="J103" s="43">
        <f t="shared" si="8"/>
        <v>0</v>
      </c>
      <c r="K103" s="43">
        <f t="shared" si="8"/>
        <v>0</v>
      </c>
      <c r="L103" s="43">
        <f t="shared" si="8"/>
        <v>9800753.110000001</v>
      </c>
      <c r="M103" s="43">
        <f t="shared" si="8"/>
        <v>9800753.110000001</v>
      </c>
      <c r="N103" s="43">
        <f t="shared" si="8"/>
        <v>3351000</v>
      </c>
      <c r="O103" s="43">
        <f>O97+O99</f>
        <v>29040676.580000002</v>
      </c>
    </row>
    <row r="104" spans="3:15" ht="67.5" customHeight="1">
      <c r="C104" s="37" t="s">
        <v>113</v>
      </c>
      <c r="H104" s="1"/>
      <c r="L104" s="37" t="s">
        <v>90</v>
      </c>
      <c r="O104" s="37"/>
    </row>
  </sheetData>
  <mergeCells count="16">
    <mergeCell ref="O7:O10"/>
    <mergeCell ref="C8:C10"/>
    <mergeCell ref="D8:D10"/>
    <mergeCell ref="E8:F9"/>
    <mergeCell ref="H8:H10"/>
    <mergeCell ref="I8:I10"/>
    <mergeCell ref="J8:K9"/>
    <mergeCell ref="L8:L10"/>
    <mergeCell ref="M8:N8"/>
    <mergeCell ref="M9:M10"/>
    <mergeCell ref="A4:N4"/>
    <mergeCell ref="A5:N5"/>
    <mergeCell ref="A7:A9"/>
    <mergeCell ref="B7:B9"/>
    <mergeCell ref="C7:G7"/>
    <mergeCell ref="H7:N7"/>
  </mergeCells>
  <printOptions/>
  <pageMargins left="0.35433070866141736" right="0.2362204724409449" top="0.11811023622047245" bottom="0.11811023622047245" header="0.2755905511811024" footer="0.2362204724409449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3"/>
  <sheetViews>
    <sheetView tabSelected="1" view="pageBreakPreview" zoomScale="75" zoomScaleNormal="75" zoomScaleSheetLayoutView="75" workbookViewId="0" topLeftCell="D1">
      <selection activeCell="D13" sqref="D13"/>
    </sheetView>
  </sheetViews>
  <sheetFormatPr defaultColWidth="9.00390625" defaultRowHeight="12.75"/>
  <cols>
    <col min="1" max="1" width="10.125" style="30" hidden="1" customWidth="1"/>
    <col min="2" max="2" width="18.75390625" style="69" customWidth="1"/>
    <col min="3" max="3" width="61.75390625" style="69" customWidth="1"/>
    <col min="4" max="4" width="111.25390625" style="26" customWidth="1"/>
    <col min="5" max="5" width="13.75390625" style="48" customWidth="1"/>
    <col min="6" max="6" width="16.375" style="30" customWidth="1"/>
    <col min="7" max="7" width="16.00390625" style="30" customWidth="1"/>
    <col min="8" max="8" width="15.125" style="79" customWidth="1"/>
    <col min="9" max="11" width="0" style="30" hidden="1" customWidth="1"/>
    <col min="12" max="16384" width="9.125" style="30" customWidth="1"/>
  </cols>
  <sheetData>
    <row r="1" spans="5:9" ht="15">
      <c r="E1" s="30"/>
      <c r="F1" s="30" t="s">
        <v>156</v>
      </c>
      <c r="I1" s="79"/>
    </row>
    <row r="2" spans="5:10" ht="15">
      <c r="E2" s="33"/>
      <c r="F2" s="33" t="s">
        <v>427</v>
      </c>
      <c r="I2" s="33"/>
      <c r="J2" s="10"/>
    </row>
    <row r="3" spans="5:10" ht="15">
      <c r="E3" s="33"/>
      <c r="F3" s="33" t="s">
        <v>163</v>
      </c>
      <c r="G3" s="30" t="s">
        <v>425</v>
      </c>
      <c r="I3" s="33"/>
      <c r="J3" s="10"/>
    </row>
    <row r="4" spans="1:9" ht="15">
      <c r="A4" s="292" t="s">
        <v>361</v>
      </c>
      <c r="B4" s="292"/>
      <c r="C4" s="292"/>
      <c r="D4" s="292"/>
      <c r="E4" s="292"/>
      <c r="F4" s="292"/>
      <c r="G4" s="292"/>
      <c r="H4" s="292"/>
      <c r="I4" s="292"/>
    </row>
    <row r="5" spans="1:9" ht="15">
      <c r="A5" s="292" t="s">
        <v>165</v>
      </c>
      <c r="B5" s="292"/>
      <c r="C5" s="292"/>
      <c r="D5" s="292"/>
      <c r="E5" s="292"/>
      <c r="F5" s="292"/>
      <c r="G5" s="292"/>
      <c r="H5" s="292"/>
      <c r="I5" s="292"/>
    </row>
    <row r="6" spans="1:9" ht="15">
      <c r="A6" s="292" t="s">
        <v>57</v>
      </c>
      <c r="B6" s="292"/>
      <c r="C6" s="292"/>
      <c r="D6" s="292"/>
      <c r="E6" s="292"/>
      <c r="F6" s="292"/>
      <c r="G6" s="292"/>
      <c r="H6" s="292"/>
      <c r="I6" s="292"/>
    </row>
    <row r="7" ht="15" hidden="1"/>
    <row r="8" spans="1:11" ht="75" customHeight="1">
      <c r="A8" s="47" t="s">
        <v>58</v>
      </c>
      <c r="B8" s="47" t="s">
        <v>240</v>
      </c>
      <c r="C8" s="47" t="s">
        <v>125</v>
      </c>
      <c r="D8" s="293" t="s">
        <v>126</v>
      </c>
      <c r="E8" s="295" t="s">
        <v>74</v>
      </c>
      <c r="F8" s="293" t="s">
        <v>101</v>
      </c>
      <c r="G8" s="293" t="s">
        <v>75</v>
      </c>
      <c r="H8" s="273" t="s">
        <v>127</v>
      </c>
      <c r="I8" s="47" t="s">
        <v>97</v>
      </c>
      <c r="J8" s="51" t="s">
        <v>98</v>
      </c>
      <c r="K8" s="47" t="s">
        <v>59</v>
      </c>
    </row>
    <row r="9" spans="1:11" ht="76.5" customHeight="1">
      <c r="A9" s="47"/>
      <c r="B9" s="47" t="s">
        <v>241</v>
      </c>
      <c r="C9" s="124" t="s">
        <v>120</v>
      </c>
      <c r="D9" s="294"/>
      <c r="E9" s="296"/>
      <c r="F9" s="294"/>
      <c r="G9" s="294"/>
      <c r="H9" s="274"/>
      <c r="I9" s="47"/>
      <c r="J9" s="51"/>
      <c r="K9" s="47"/>
    </row>
    <row r="10" spans="1:11" ht="15.75" customHeight="1">
      <c r="A10" s="47"/>
      <c r="B10" s="89" t="s">
        <v>242</v>
      </c>
      <c r="C10" s="187" t="s">
        <v>5</v>
      </c>
      <c r="D10" s="88"/>
      <c r="E10" s="90">
        <f>SUM(E12:E134,)</f>
        <v>9514474.5</v>
      </c>
      <c r="F10" s="90">
        <f>SUM(F11:F194,)</f>
        <v>0</v>
      </c>
      <c r="G10" s="90">
        <f>SUM(G11:G194,)</f>
        <v>0</v>
      </c>
      <c r="H10" s="90">
        <f>SUM(H12:H134)</f>
        <v>9577474.5</v>
      </c>
      <c r="I10" s="47"/>
      <c r="J10" s="51"/>
      <c r="K10" s="47"/>
    </row>
    <row r="11" spans="1:11" ht="39.75" customHeight="1" hidden="1">
      <c r="A11" s="47"/>
      <c r="B11" s="47"/>
      <c r="C11" s="47"/>
      <c r="D11" s="47"/>
      <c r="E11" s="49"/>
      <c r="F11" s="47"/>
      <c r="G11" s="47"/>
      <c r="H11" s="50"/>
      <c r="I11" s="47"/>
      <c r="J11" s="51"/>
      <c r="K11" s="47"/>
    </row>
    <row r="12" spans="1:11" s="92" customFormat="1" ht="15.75">
      <c r="A12" s="88"/>
      <c r="B12" s="104">
        <v>150101</v>
      </c>
      <c r="C12" s="99" t="s">
        <v>28</v>
      </c>
      <c r="D12" s="251" t="s">
        <v>306</v>
      </c>
      <c r="E12" s="200">
        <v>18610</v>
      </c>
      <c r="F12" s="200"/>
      <c r="G12" s="200"/>
      <c r="H12" s="250">
        <v>18610</v>
      </c>
      <c r="I12" s="88"/>
      <c r="J12" s="91"/>
      <c r="K12" s="88"/>
    </row>
    <row r="13" spans="1:11" s="92" customFormat="1" ht="31.5">
      <c r="A13" s="88"/>
      <c r="B13" s="104">
        <v>150101</v>
      </c>
      <c r="C13" s="99" t="s">
        <v>28</v>
      </c>
      <c r="D13" s="251" t="s">
        <v>307</v>
      </c>
      <c r="E13" s="200">
        <v>45000</v>
      </c>
      <c r="F13" s="200"/>
      <c r="G13" s="200"/>
      <c r="H13" s="250">
        <v>45000</v>
      </c>
      <c r="I13" s="88"/>
      <c r="J13" s="91"/>
      <c r="K13" s="88"/>
    </row>
    <row r="14" spans="1:11" s="92" customFormat="1" ht="31.5">
      <c r="A14" s="88"/>
      <c r="B14" s="104">
        <v>150101</v>
      </c>
      <c r="C14" s="99" t="s">
        <v>28</v>
      </c>
      <c r="D14" s="251" t="s">
        <v>308</v>
      </c>
      <c r="E14" s="200">
        <v>57520.8</v>
      </c>
      <c r="F14" s="200"/>
      <c r="G14" s="200"/>
      <c r="H14" s="250">
        <v>57520.8</v>
      </c>
      <c r="I14" s="88"/>
      <c r="J14" s="91"/>
      <c r="K14" s="88"/>
    </row>
    <row r="15" spans="1:11" s="92" customFormat="1" ht="47.25">
      <c r="A15" s="88"/>
      <c r="B15" s="104">
        <v>150101</v>
      </c>
      <c r="C15" s="99" t="s">
        <v>28</v>
      </c>
      <c r="D15" s="251" t="s">
        <v>309</v>
      </c>
      <c r="E15" s="200">
        <v>72846.51</v>
      </c>
      <c r="F15" s="200"/>
      <c r="G15" s="200"/>
      <c r="H15" s="250">
        <v>72846.51</v>
      </c>
      <c r="I15" s="88"/>
      <c r="J15" s="91"/>
      <c r="K15" s="88"/>
    </row>
    <row r="16" spans="1:11" s="92" customFormat="1" ht="31.5">
      <c r="A16" s="88"/>
      <c r="B16" s="104">
        <v>150101</v>
      </c>
      <c r="C16" s="99" t="s">
        <v>28</v>
      </c>
      <c r="D16" s="251" t="s">
        <v>310</v>
      </c>
      <c r="E16" s="200">
        <v>19780.18</v>
      </c>
      <c r="F16" s="200"/>
      <c r="G16" s="200"/>
      <c r="H16" s="250">
        <v>19780.18</v>
      </c>
      <c r="I16" s="88"/>
      <c r="J16" s="91"/>
      <c r="K16" s="88"/>
    </row>
    <row r="17" spans="1:11" s="92" customFormat="1" ht="15.75">
      <c r="A17" s="88"/>
      <c r="B17" s="104">
        <v>150101</v>
      </c>
      <c r="C17" s="99" t="s">
        <v>28</v>
      </c>
      <c r="D17" s="251" t="s">
        <v>311</v>
      </c>
      <c r="E17" s="200">
        <v>26020.8</v>
      </c>
      <c r="F17" s="200"/>
      <c r="G17" s="200"/>
      <c r="H17" s="250">
        <v>26020.8</v>
      </c>
      <c r="I17" s="88"/>
      <c r="J17" s="91"/>
      <c r="K17" s="88"/>
    </row>
    <row r="18" spans="1:11" s="92" customFormat="1" ht="31.5">
      <c r="A18" s="88"/>
      <c r="B18" s="104">
        <v>150101</v>
      </c>
      <c r="C18" s="99" t="s">
        <v>28</v>
      </c>
      <c r="D18" s="251" t="s">
        <v>312</v>
      </c>
      <c r="E18" s="200">
        <v>18017.44</v>
      </c>
      <c r="F18" s="200"/>
      <c r="G18" s="200"/>
      <c r="H18" s="250">
        <v>18017.44</v>
      </c>
      <c r="I18" s="88"/>
      <c r="J18" s="91"/>
      <c r="K18" s="88"/>
    </row>
    <row r="19" spans="1:11" s="92" customFormat="1" ht="31.5">
      <c r="A19" s="88"/>
      <c r="B19" s="104">
        <v>150101</v>
      </c>
      <c r="C19" s="99" t="s">
        <v>28</v>
      </c>
      <c r="D19" s="251" t="s">
        <v>313</v>
      </c>
      <c r="E19" s="200">
        <v>11221.88</v>
      </c>
      <c r="F19" s="200"/>
      <c r="G19" s="200"/>
      <c r="H19" s="250">
        <v>11221.88</v>
      </c>
      <c r="I19" s="88"/>
      <c r="J19" s="91"/>
      <c r="K19" s="88"/>
    </row>
    <row r="20" spans="1:11" s="92" customFormat="1" ht="15.75">
      <c r="A20" s="88"/>
      <c r="B20" s="104">
        <v>150101</v>
      </c>
      <c r="C20" s="99" t="s">
        <v>28</v>
      </c>
      <c r="D20" s="251" t="s">
        <v>314</v>
      </c>
      <c r="E20" s="200">
        <v>910</v>
      </c>
      <c r="F20" s="200"/>
      <c r="G20" s="200"/>
      <c r="H20" s="250">
        <v>910</v>
      </c>
      <c r="I20" s="88"/>
      <c r="J20" s="91"/>
      <c r="K20" s="88"/>
    </row>
    <row r="21" spans="1:11" s="92" customFormat="1" ht="31.5">
      <c r="A21" s="88"/>
      <c r="B21" s="104"/>
      <c r="C21" s="99" t="s">
        <v>28</v>
      </c>
      <c r="D21" s="251" t="s">
        <v>315</v>
      </c>
      <c r="E21" s="200">
        <v>1190</v>
      </c>
      <c r="F21" s="200"/>
      <c r="G21" s="200"/>
      <c r="H21" s="250">
        <v>1190</v>
      </c>
      <c r="I21" s="88"/>
      <c r="J21" s="91"/>
      <c r="K21" s="88"/>
    </row>
    <row r="22" spans="1:11" s="92" customFormat="1" ht="15.75">
      <c r="A22" s="88"/>
      <c r="B22" s="104"/>
      <c r="C22" s="99" t="s">
        <v>28</v>
      </c>
      <c r="D22" s="251" t="s">
        <v>316</v>
      </c>
      <c r="E22" s="200">
        <v>1169.64</v>
      </c>
      <c r="F22" s="200"/>
      <c r="G22" s="200"/>
      <c r="H22" s="250">
        <v>1169.64</v>
      </c>
      <c r="I22" s="88"/>
      <c r="J22" s="91"/>
      <c r="K22" s="88"/>
    </row>
    <row r="23" spans="1:11" s="258" customFormat="1" ht="31.5">
      <c r="A23" s="254"/>
      <c r="B23" s="252"/>
      <c r="C23" s="253" t="s">
        <v>28</v>
      </c>
      <c r="D23" s="255" t="s">
        <v>317</v>
      </c>
      <c r="E23" s="256">
        <v>2605.25</v>
      </c>
      <c r="F23" s="256"/>
      <c r="G23" s="256"/>
      <c r="H23" s="257">
        <v>2605.25</v>
      </c>
      <c r="I23" s="254"/>
      <c r="J23" s="91"/>
      <c r="K23" s="254"/>
    </row>
    <row r="24" spans="1:11" s="92" customFormat="1" ht="31.5">
      <c r="A24" s="88"/>
      <c r="B24" s="104">
        <v>150101</v>
      </c>
      <c r="C24" s="99" t="s">
        <v>28</v>
      </c>
      <c r="D24" s="251" t="s">
        <v>318</v>
      </c>
      <c r="E24" s="200">
        <v>1030</v>
      </c>
      <c r="F24" s="200"/>
      <c r="G24" s="200"/>
      <c r="H24" s="250">
        <v>1030</v>
      </c>
      <c r="I24" s="88"/>
      <c r="J24" s="91"/>
      <c r="K24" s="88"/>
    </row>
    <row r="25" spans="1:11" s="186" customFormat="1" ht="15" customHeight="1">
      <c r="A25" s="183" t="s">
        <v>65</v>
      </c>
      <c r="B25" s="104">
        <v>150101</v>
      </c>
      <c r="C25" s="99" t="s">
        <v>28</v>
      </c>
      <c r="D25" s="100" t="s">
        <v>168</v>
      </c>
      <c r="E25" s="101">
        <v>297972</v>
      </c>
      <c r="F25" s="102"/>
      <c r="G25" s="101"/>
      <c r="H25" s="101">
        <v>297972</v>
      </c>
      <c r="I25" s="185"/>
      <c r="J25" s="184"/>
      <c r="K25" s="185">
        <f aca="true" t="shared" si="0" ref="K25:K69">SUM(A25:J25)</f>
        <v>746045</v>
      </c>
    </row>
    <row r="26" spans="1:11" s="186" customFormat="1" ht="13.5" customHeight="1">
      <c r="A26" s="183" t="s">
        <v>65</v>
      </c>
      <c r="B26" s="104">
        <v>150101</v>
      </c>
      <c r="C26" s="99" t="s">
        <v>28</v>
      </c>
      <c r="D26" s="103" t="s">
        <v>371</v>
      </c>
      <c r="E26" s="101">
        <v>30000</v>
      </c>
      <c r="F26" s="102"/>
      <c r="G26" s="101"/>
      <c r="H26" s="101">
        <v>30000</v>
      </c>
      <c r="I26" s="185"/>
      <c r="J26" s="184"/>
      <c r="K26" s="185">
        <f t="shared" si="0"/>
        <v>210101</v>
      </c>
    </row>
    <row r="27" spans="1:11" s="186" customFormat="1" ht="13.5" customHeight="1">
      <c r="A27" s="183" t="s">
        <v>65</v>
      </c>
      <c r="B27" s="104">
        <v>150101</v>
      </c>
      <c r="C27" s="99" t="s">
        <v>28</v>
      </c>
      <c r="D27" s="103" t="s">
        <v>170</v>
      </c>
      <c r="E27" s="101">
        <v>240605.31</v>
      </c>
      <c r="F27" s="102"/>
      <c r="G27" s="101"/>
      <c r="H27" s="101">
        <v>240605.31</v>
      </c>
      <c r="I27" s="185"/>
      <c r="J27" s="184"/>
      <c r="K27" s="185">
        <f t="shared" si="0"/>
        <v>631311.62</v>
      </c>
    </row>
    <row r="28" spans="1:11" s="186" customFormat="1" ht="15">
      <c r="A28" s="183"/>
      <c r="B28" s="104">
        <v>110204</v>
      </c>
      <c r="C28" s="265" t="s">
        <v>19</v>
      </c>
      <c r="D28" s="103" t="s">
        <v>366</v>
      </c>
      <c r="E28" s="101"/>
      <c r="F28" s="102"/>
      <c r="G28" s="101"/>
      <c r="H28" s="101">
        <v>3000</v>
      </c>
      <c r="I28" s="185"/>
      <c r="J28" s="184"/>
      <c r="K28" s="185"/>
    </row>
    <row r="29" spans="1:11" s="186" customFormat="1" ht="18" customHeight="1">
      <c r="A29" s="183" t="s">
        <v>65</v>
      </c>
      <c r="B29" s="104">
        <v>150101</v>
      </c>
      <c r="C29" s="99" t="s">
        <v>28</v>
      </c>
      <c r="D29" s="103" t="s">
        <v>171</v>
      </c>
      <c r="E29" s="101">
        <v>264031.6</v>
      </c>
      <c r="F29" s="102"/>
      <c r="G29" s="101"/>
      <c r="H29" s="101">
        <v>264031.6</v>
      </c>
      <c r="I29" s="185"/>
      <c r="J29" s="184">
        <v>334.9</v>
      </c>
      <c r="K29" s="185">
        <f t="shared" si="0"/>
        <v>678499.1</v>
      </c>
    </row>
    <row r="30" spans="1:11" s="186" customFormat="1" ht="15">
      <c r="A30" s="183" t="s">
        <v>65</v>
      </c>
      <c r="B30" s="104">
        <v>150101</v>
      </c>
      <c r="C30" s="99" t="s">
        <v>28</v>
      </c>
      <c r="D30" s="103" t="s">
        <v>322</v>
      </c>
      <c r="E30" s="101">
        <v>127268.4</v>
      </c>
      <c r="F30" s="102"/>
      <c r="G30" s="101"/>
      <c r="H30" s="101">
        <v>127268.4</v>
      </c>
      <c r="I30" s="185"/>
      <c r="J30" s="184"/>
      <c r="K30" s="185">
        <f t="shared" si="0"/>
        <v>404637.80000000005</v>
      </c>
    </row>
    <row r="31" spans="1:11" s="186" customFormat="1" ht="15">
      <c r="A31" s="183" t="s">
        <v>65</v>
      </c>
      <c r="B31" s="104">
        <v>150101</v>
      </c>
      <c r="C31" s="99" t="s">
        <v>28</v>
      </c>
      <c r="D31" s="103" t="s">
        <v>130</v>
      </c>
      <c r="E31" s="101">
        <v>50000</v>
      </c>
      <c r="F31" s="102"/>
      <c r="G31" s="101"/>
      <c r="H31" s="101">
        <v>50000</v>
      </c>
      <c r="I31" s="185"/>
      <c r="J31" s="184"/>
      <c r="K31" s="185">
        <f t="shared" si="0"/>
        <v>250101</v>
      </c>
    </row>
    <row r="32" spans="1:11" s="186" customFormat="1" ht="30">
      <c r="A32" s="183"/>
      <c r="B32" s="104">
        <v>170703</v>
      </c>
      <c r="C32" s="265" t="s">
        <v>392</v>
      </c>
      <c r="D32" s="103" t="s">
        <v>393</v>
      </c>
      <c r="E32" s="101">
        <v>197484</v>
      </c>
      <c r="F32" s="102"/>
      <c r="G32" s="101"/>
      <c r="H32" s="101">
        <v>197484</v>
      </c>
      <c r="I32" s="185"/>
      <c r="J32" s="184"/>
      <c r="K32" s="185"/>
    </row>
    <row r="33" spans="1:11" s="186" customFormat="1" ht="30">
      <c r="A33" s="183"/>
      <c r="B33" s="104">
        <v>170703</v>
      </c>
      <c r="C33" s="265" t="s">
        <v>392</v>
      </c>
      <c r="D33" s="103" t="s">
        <v>408</v>
      </c>
      <c r="E33" s="101">
        <v>190603</v>
      </c>
      <c r="F33" s="102"/>
      <c r="G33" s="101"/>
      <c r="H33" s="101">
        <v>190603</v>
      </c>
      <c r="I33" s="185"/>
      <c r="J33" s="184"/>
      <c r="K33" s="185"/>
    </row>
    <row r="34" spans="1:11" s="186" customFormat="1" ht="30">
      <c r="A34" s="183"/>
      <c r="B34" s="104">
        <v>170703</v>
      </c>
      <c r="C34" s="265" t="s">
        <v>392</v>
      </c>
      <c r="D34" s="103" t="s">
        <v>394</v>
      </c>
      <c r="E34" s="101">
        <v>111913</v>
      </c>
      <c r="F34" s="102"/>
      <c r="G34" s="101"/>
      <c r="H34" s="101">
        <v>111913</v>
      </c>
      <c r="I34" s="185"/>
      <c r="J34" s="184"/>
      <c r="K34" s="185"/>
    </row>
    <row r="35" spans="1:11" s="186" customFormat="1" ht="15" hidden="1">
      <c r="A35" s="183"/>
      <c r="B35" s="104">
        <v>170703</v>
      </c>
      <c r="C35" s="99"/>
      <c r="D35" s="103"/>
      <c r="E35" s="101"/>
      <c r="F35" s="102"/>
      <c r="G35" s="101"/>
      <c r="H35" s="101"/>
      <c r="I35" s="185"/>
      <c r="J35" s="184"/>
      <c r="K35" s="185"/>
    </row>
    <row r="36" spans="1:11" s="186" customFormat="1" ht="15" hidden="1">
      <c r="A36" s="183"/>
      <c r="B36" s="104">
        <v>170703</v>
      </c>
      <c r="C36" s="99"/>
      <c r="D36" s="103"/>
      <c r="E36" s="101"/>
      <c r="F36" s="102"/>
      <c r="G36" s="101"/>
      <c r="H36" s="101"/>
      <c r="I36" s="185"/>
      <c r="J36" s="184"/>
      <c r="K36" s="185"/>
    </row>
    <row r="37" spans="1:11" s="186" customFormat="1" ht="15" hidden="1">
      <c r="A37" s="183" t="s">
        <v>65</v>
      </c>
      <c r="B37" s="104">
        <v>170703</v>
      </c>
      <c r="C37" s="99" t="s">
        <v>28</v>
      </c>
      <c r="D37" s="103" t="s">
        <v>173</v>
      </c>
      <c r="E37" s="101">
        <v>0</v>
      </c>
      <c r="F37" s="102"/>
      <c r="G37" s="101"/>
      <c r="H37" s="101">
        <v>0</v>
      </c>
      <c r="I37" s="185"/>
      <c r="J37" s="184"/>
      <c r="K37" s="185">
        <f t="shared" si="0"/>
        <v>170703</v>
      </c>
    </row>
    <row r="38" spans="1:11" s="186" customFormat="1" ht="15">
      <c r="A38" s="183" t="s">
        <v>65</v>
      </c>
      <c r="B38" s="104">
        <v>150101</v>
      </c>
      <c r="C38" s="99" t="s">
        <v>28</v>
      </c>
      <c r="D38" s="103" t="s">
        <v>372</v>
      </c>
      <c r="E38" s="101">
        <v>11498.4</v>
      </c>
      <c r="F38" s="106"/>
      <c r="G38" s="106"/>
      <c r="H38" s="101">
        <v>11498.4</v>
      </c>
      <c r="I38" s="185"/>
      <c r="J38" s="184"/>
      <c r="K38" s="185">
        <f t="shared" si="0"/>
        <v>173097.8</v>
      </c>
    </row>
    <row r="39" spans="1:11" s="186" customFormat="1" ht="15" customHeight="1">
      <c r="A39" s="183" t="s">
        <v>65</v>
      </c>
      <c r="B39" s="104">
        <v>150101</v>
      </c>
      <c r="C39" s="99" t="s">
        <v>28</v>
      </c>
      <c r="D39" s="103" t="s">
        <v>175</v>
      </c>
      <c r="E39" s="101">
        <v>143946</v>
      </c>
      <c r="F39" s="106"/>
      <c r="G39" s="106"/>
      <c r="H39" s="101">
        <v>143946</v>
      </c>
      <c r="I39" s="185"/>
      <c r="J39" s="184"/>
      <c r="K39" s="185">
        <f t="shared" si="0"/>
        <v>437993</v>
      </c>
    </row>
    <row r="40" spans="1:11" s="186" customFormat="1" ht="15">
      <c r="A40" s="183" t="s">
        <v>65</v>
      </c>
      <c r="B40" s="104">
        <v>150101</v>
      </c>
      <c r="C40" s="99" t="s">
        <v>28</v>
      </c>
      <c r="D40" s="103" t="s">
        <v>356</v>
      </c>
      <c r="E40" s="101">
        <v>93502</v>
      </c>
      <c r="F40" s="106"/>
      <c r="G40" s="106"/>
      <c r="H40" s="101">
        <v>93502</v>
      </c>
      <c r="I40" s="185"/>
      <c r="J40" s="184"/>
      <c r="K40" s="185">
        <f t="shared" si="0"/>
        <v>337105</v>
      </c>
    </row>
    <row r="41" spans="1:11" s="186" customFormat="1" ht="12.75" customHeight="1">
      <c r="A41" s="183" t="s">
        <v>65</v>
      </c>
      <c r="B41" s="104">
        <v>150101</v>
      </c>
      <c r="C41" s="99" t="s">
        <v>28</v>
      </c>
      <c r="D41" s="103" t="s">
        <v>410</v>
      </c>
      <c r="E41" s="51">
        <v>39809</v>
      </c>
      <c r="F41" s="106"/>
      <c r="G41" s="106"/>
      <c r="H41" s="101">
        <v>39809</v>
      </c>
      <c r="I41" s="185"/>
      <c r="J41" s="184"/>
      <c r="K41" s="185">
        <f t="shared" si="0"/>
        <v>229719</v>
      </c>
    </row>
    <row r="42" spans="1:11" s="186" customFormat="1" ht="12.75" customHeight="1">
      <c r="A42" s="183" t="s">
        <v>65</v>
      </c>
      <c r="B42" s="104">
        <v>150101</v>
      </c>
      <c r="C42" s="99" t="s">
        <v>28</v>
      </c>
      <c r="D42" s="103" t="s">
        <v>132</v>
      </c>
      <c r="E42" s="101">
        <v>50000</v>
      </c>
      <c r="F42" s="106"/>
      <c r="G42" s="106"/>
      <c r="H42" s="101">
        <v>50000</v>
      </c>
      <c r="I42" s="185"/>
      <c r="J42" s="184"/>
      <c r="K42" s="185">
        <f t="shared" si="0"/>
        <v>250101</v>
      </c>
    </row>
    <row r="43" spans="1:11" s="186" customFormat="1" ht="15">
      <c r="A43" s="183" t="s">
        <v>65</v>
      </c>
      <c r="B43" s="104">
        <v>150101</v>
      </c>
      <c r="C43" s="99" t="s">
        <v>28</v>
      </c>
      <c r="D43" s="103" t="s">
        <v>341</v>
      </c>
      <c r="E43" s="101">
        <v>95000</v>
      </c>
      <c r="F43" s="106"/>
      <c r="G43" s="106"/>
      <c r="H43" s="101">
        <v>95000</v>
      </c>
      <c r="I43" s="185"/>
      <c r="J43" s="184"/>
      <c r="K43" s="185">
        <f t="shared" si="0"/>
        <v>340101</v>
      </c>
    </row>
    <row r="44" spans="1:11" s="186" customFormat="1" ht="15">
      <c r="A44" s="183" t="s">
        <v>65</v>
      </c>
      <c r="B44" s="104">
        <v>150101</v>
      </c>
      <c r="C44" s="99" t="s">
        <v>28</v>
      </c>
      <c r="D44" s="103" t="s">
        <v>179</v>
      </c>
      <c r="E44" s="101">
        <v>178978</v>
      </c>
      <c r="F44" s="106"/>
      <c r="G44" s="106"/>
      <c r="H44" s="101">
        <v>178978</v>
      </c>
      <c r="I44" s="185"/>
      <c r="J44" s="184"/>
      <c r="K44" s="185">
        <f t="shared" si="0"/>
        <v>508057</v>
      </c>
    </row>
    <row r="45" spans="1:11" s="186" customFormat="1" ht="30">
      <c r="A45" s="183"/>
      <c r="B45" s="104">
        <v>150101</v>
      </c>
      <c r="C45" s="99" t="s">
        <v>28</v>
      </c>
      <c r="D45" s="71" t="s">
        <v>351</v>
      </c>
      <c r="E45" s="101">
        <v>20022</v>
      </c>
      <c r="F45" s="106"/>
      <c r="G45" s="106"/>
      <c r="H45" s="101">
        <v>20022</v>
      </c>
      <c r="I45" s="185"/>
      <c r="J45" s="184"/>
      <c r="K45" s="185"/>
    </row>
    <row r="46" spans="1:11" s="186" customFormat="1" ht="30">
      <c r="A46" s="183"/>
      <c r="B46" s="104">
        <v>150101</v>
      </c>
      <c r="C46" s="99" t="s">
        <v>28</v>
      </c>
      <c r="D46" s="71" t="s">
        <v>352</v>
      </c>
      <c r="E46" s="101">
        <v>1000</v>
      </c>
      <c r="F46" s="106"/>
      <c r="G46" s="106"/>
      <c r="H46" s="101">
        <v>1000</v>
      </c>
      <c r="I46" s="185"/>
      <c r="J46" s="184"/>
      <c r="K46" s="185"/>
    </row>
    <row r="47" spans="1:11" s="186" customFormat="1" ht="15.75" customHeight="1">
      <c r="A47" s="183" t="s">
        <v>65</v>
      </c>
      <c r="B47" s="104">
        <v>180409</v>
      </c>
      <c r="C47" s="99" t="s">
        <v>28</v>
      </c>
      <c r="D47" s="103" t="s">
        <v>355</v>
      </c>
      <c r="E47" s="101">
        <v>310000</v>
      </c>
      <c r="F47" s="106"/>
      <c r="G47" s="106"/>
      <c r="H47" s="101">
        <v>310000</v>
      </c>
      <c r="I47" s="185"/>
      <c r="J47" s="184"/>
      <c r="K47" s="185">
        <f t="shared" si="0"/>
        <v>800409</v>
      </c>
    </row>
    <row r="48" spans="1:11" s="186" customFormat="1" ht="15">
      <c r="A48" s="183" t="s">
        <v>65</v>
      </c>
      <c r="B48" s="104">
        <v>150101</v>
      </c>
      <c r="C48" s="99" t="s">
        <v>28</v>
      </c>
      <c r="D48" s="103" t="s">
        <v>323</v>
      </c>
      <c r="E48" s="101">
        <v>41633</v>
      </c>
      <c r="F48" s="106"/>
      <c r="G48" s="106"/>
      <c r="H48" s="101">
        <v>41633</v>
      </c>
      <c r="I48" s="185"/>
      <c r="J48" s="184"/>
      <c r="K48" s="185">
        <f t="shared" si="0"/>
        <v>233367</v>
      </c>
    </row>
    <row r="49" spans="1:11" s="186" customFormat="1" ht="15">
      <c r="A49" s="183" t="s">
        <v>65</v>
      </c>
      <c r="B49" s="104">
        <v>150101</v>
      </c>
      <c r="C49" s="99" t="s">
        <v>28</v>
      </c>
      <c r="D49" s="103" t="s">
        <v>346</v>
      </c>
      <c r="E49" s="101">
        <v>97300</v>
      </c>
      <c r="F49" s="106"/>
      <c r="G49" s="106"/>
      <c r="H49" s="101">
        <v>97300</v>
      </c>
      <c r="I49" s="185"/>
      <c r="J49" s="184"/>
      <c r="K49" s="185">
        <f t="shared" si="0"/>
        <v>344701</v>
      </c>
    </row>
    <row r="50" spans="1:11" s="107" customFormat="1" ht="15">
      <c r="A50" s="105" t="s">
        <v>65</v>
      </c>
      <c r="B50" s="104">
        <v>150101</v>
      </c>
      <c r="C50" s="99" t="s">
        <v>28</v>
      </c>
      <c r="D50" s="103" t="s">
        <v>347</v>
      </c>
      <c r="E50" s="101">
        <v>3700</v>
      </c>
      <c r="F50" s="106"/>
      <c r="G50" s="106"/>
      <c r="H50" s="101">
        <v>3700</v>
      </c>
      <c r="I50" s="106"/>
      <c r="J50" s="101"/>
      <c r="K50" s="106">
        <f t="shared" si="0"/>
        <v>157501</v>
      </c>
    </row>
    <row r="51" spans="1:11" s="107" customFormat="1" ht="15" hidden="1">
      <c r="A51" s="105"/>
      <c r="B51" s="104">
        <v>180409</v>
      </c>
      <c r="C51" s="99" t="s">
        <v>28</v>
      </c>
      <c r="D51" s="103" t="s">
        <v>354</v>
      </c>
      <c r="E51" s="101">
        <v>0</v>
      </c>
      <c r="F51" s="106"/>
      <c r="G51" s="106"/>
      <c r="H51" s="101">
        <v>0</v>
      </c>
      <c r="I51" s="106"/>
      <c r="J51" s="101"/>
      <c r="K51" s="106"/>
    </row>
    <row r="52" spans="1:11" s="107" customFormat="1" ht="15">
      <c r="A52" s="105"/>
      <c r="B52" s="104">
        <v>150101</v>
      </c>
      <c r="C52" s="99" t="s">
        <v>28</v>
      </c>
      <c r="D52" s="103" t="s">
        <v>357</v>
      </c>
      <c r="E52" s="101">
        <v>6498</v>
      </c>
      <c r="F52" s="106"/>
      <c r="G52" s="106"/>
      <c r="H52" s="101">
        <v>6498</v>
      </c>
      <c r="I52" s="106"/>
      <c r="J52" s="101"/>
      <c r="K52" s="106"/>
    </row>
    <row r="53" spans="1:11" s="107" customFormat="1" ht="15">
      <c r="A53" s="105"/>
      <c r="B53" s="104">
        <v>150101</v>
      </c>
      <c r="C53" s="99" t="s">
        <v>28</v>
      </c>
      <c r="D53" s="103" t="s">
        <v>358</v>
      </c>
      <c r="E53" s="101">
        <v>6054</v>
      </c>
      <c r="F53" s="106"/>
      <c r="G53" s="106"/>
      <c r="H53" s="101">
        <v>6054</v>
      </c>
      <c r="I53" s="106"/>
      <c r="J53" s="101"/>
      <c r="K53" s="106"/>
    </row>
    <row r="54" spans="1:11" s="107" customFormat="1" ht="15">
      <c r="A54" s="105"/>
      <c r="B54" s="104">
        <v>150101</v>
      </c>
      <c r="C54" s="99" t="s">
        <v>28</v>
      </c>
      <c r="D54" s="103" t="s">
        <v>359</v>
      </c>
      <c r="E54" s="101">
        <v>2010</v>
      </c>
      <c r="F54" s="106"/>
      <c r="G54" s="106"/>
      <c r="H54" s="101">
        <v>2010</v>
      </c>
      <c r="I54" s="106"/>
      <c r="J54" s="101"/>
      <c r="K54" s="106"/>
    </row>
    <row r="55" spans="1:11" s="107" customFormat="1" ht="30">
      <c r="A55" s="105"/>
      <c r="B55" s="104">
        <v>150101</v>
      </c>
      <c r="C55" s="99" t="s">
        <v>28</v>
      </c>
      <c r="D55" s="103" t="s">
        <v>360</v>
      </c>
      <c r="E55" s="101">
        <v>2556</v>
      </c>
      <c r="F55" s="106"/>
      <c r="G55" s="106"/>
      <c r="H55" s="101">
        <v>2556</v>
      </c>
      <c r="I55" s="106"/>
      <c r="J55" s="101"/>
      <c r="K55" s="106"/>
    </row>
    <row r="56" spans="1:11" s="107" customFormat="1" ht="15" hidden="1">
      <c r="A56" s="105"/>
      <c r="B56" s="104">
        <v>150101</v>
      </c>
      <c r="C56" s="99" t="s">
        <v>28</v>
      </c>
      <c r="D56" s="103" t="s">
        <v>350</v>
      </c>
      <c r="E56" s="101">
        <v>0</v>
      </c>
      <c r="F56" s="106"/>
      <c r="G56" s="106"/>
      <c r="H56" s="101">
        <v>0</v>
      </c>
      <c r="I56" s="106"/>
      <c r="J56" s="101"/>
      <c r="K56" s="106"/>
    </row>
    <row r="57" spans="1:11" s="107" customFormat="1" ht="15" hidden="1">
      <c r="A57" s="105"/>
      <c r="B57" s="104">
        <v>150101</v>
      </c>
      <c r="C57" s="99" t="s">
        <v>28</v>
      </c>
      <c r="D57" s="103" t="s">
        <v>348</v>
      </c>
      <c r="E57" s="101">
        <v>0</v>
      </c>
      <c r="F57" s="106"/>
      <c r="G57" s="106"/>
      <c r="H57" s="101">
        <v>0</v>
      </c>
      <c r="I57" s="106"/>
      <c r="J57" s="101"/>
      <c r="K57" s="106"/>
    </row>
    <row r="58" spans="1:11" s="186" customFormat="1" ht="15">
      <c r="A58" s="183" t="s">
        <v>65</v>
      </c>
      <c r="B58" s="104">
        <v>150101</v>
      </c>
      <c r="C58" s="99" t="s">
        <v>28</v>
      </c>
      <c r="D58" s="103" t="s">
        <v>380</v>
      </c>
      <c r="E58" s="101">
        <v>5000</v>
      </c>
      <c r="F58" s="106"/>
      <c r="G58" s="106"/>
      <c r="H58" s="101">
        <v>5000</v>
      </c>
      <c r="I58" s="185"/>
      <c r="J58" s="184"/>
      <c r="K58" s="185">
        <f t="shared" si="0"/>
        <v>160101</v>
      </c>
    </row>
    <row r="59" spans="1:11" s="186" customFormat="1" ht="15">
      <c r="A59" s="183"/>
      <c r="B59" s="104">
        <v>150101</v>
      </c>
      <c r="C59" s="99" t="s">
        <v>28</v>
      </c>
      <c r="D59" s="103" t="s">
        <v>381</v>
      </c>
      <c r="E59" s="101">
        <v>396</v>
      </c>
      <c r="F59" s="106"/>
      <c r="G59" s="106"/>
      <c r="H59" s="101">
        <v>396</v>
      </c>
      <c r="I59" s="185"/>
      <c r="J59" s="184"/>
      <c r="K59" s="185"/>
    </row>
    <row r="60" spans="1:11" s="73" customFormat="1" ht="15">
      <c r="A60" s="96" t="s">
        <v>65</v>
      </c>
      <c r="B60" s="252">
        <v>150101</v>
      </c>
      <c r="C60" s="253" t="s">
        <v>28</v>
      </c>
      <c r="D60" s="71" t="s">
        <v>184</v>
      </c>
      <c r="E60" s="51">
        <v>1597.5</v>
      </c>
      <c r="F60" s="72"/>
      <c r="G60" s="72"/>
      <c r="H60" s="51">
        <v>1597.5</v>
      </c>
      <c r="I60" s="72"/>
      <c r="J60" s="51"/>
      <c r="K60" s="72">
        <f t="shared" si="0"/>
        <v>153296</v>
      </c>
    </row>
    <row r="61" spans="1:11" s="73" customFormat="1" ht="30">
      <c r="A61" s="96"/>
      <c r="B61" s="252">
        <v>150101</v>
      </c>
      <c r="C61" s="253" t="s">
        <v>28</v>
      </c>
      <c r="D61" s="71" t="s">
        <v>320</v>
      </c>
      <c r="E61" s="51">
        <v>755.04</v>
      </c>
      <c r="F61" s="72"/>
      <c r="G61" s="72"/>
      <c r="H61" s="51">
        <v>755.04</v>
      </c>
      <c r="I61" s="72"/>
      <c r="J61" s="51"/>
      <c r="K61" s="72"/>
    </row>
    <row r="62" spans="1:11" s="73" customFormat="1" ht="15">
      <c r="A62" s="96"/>
      <c r="B62" s="252">
        <v>150101</v>
      </c>
      <c r="C62" s="253" t="s">
        <v>28</v>
      </c>
      <c r="D62" s="71" t="s">
        <v>353</v>
      </c>
      <c r="E62" s="51">
        <v>374</v>
      </c>
      <c r="F62" s="72"/>
      <c r="G62" s="72"/>
      <c r="H62" s="51">
        <v>374</v>
      </c>
      <c r="I62" s="72"/>
      <c r="J62" s="51"/>
      <c r="K62" s="72"/>
    </row>
    <row r="63" spans="1:11" s="73" customFormat="1" ht="15">
      <c r="A63" s="96"/>
      <c r="B63" s="104">
        <v>250404</v>
      </c>
      <c r="C63" s="99" t="s">
        <v>71</v>
      </c>
      <c r="D63" s="71" t="s">
        <v>321</v>
      </c>
      <c r="E63" s="51"/>
      <c r="F63" s="72"/>
      <c r="G63" s="72"/>
      <c r="H63" s="51">
        <v>60000</v>
      </c>
      <c r="I63" s="72"/>
      <c r="J63" s="51"/>
      <c r="K63" s="72"/>
    </row>
    <row r="64" spans="1:11" s="107" customFormat="1" ht="15" hidden="1">
      <c r="A64" s="105" t="s">
        <v>65</v>
      </c>
      <c r="B64" s="188" t="s">
        <v>8</v>
      </c>
      <c r="C64" s="99" t="s">
        <v>24</v>
      </c>
      <c r="D64" s="103" t="s">
        <v>244</v>
      </c>
      <c r="E64" s="101">
        <v>0</v>
      </c>
      <c r="F64" s="106"/>
      <c r="G64" s="106"/>
      <c r="H64" s="101"/>
      <c r="I64" s="106"/>
      <c r="J64" s="101"/>
      <c r="K64" s="106">
        <f t="shared" si="0"/>
        <v>0</v>
      </c>
    </row>
    <row r="65" spans="1:11" s="107" customFormat="1" ht="17.25" customHeight="1" hidden="1">
      <c r="A65" s="105" t="s">
        <v>65</v>
      </c>
      <c r="B65" s="188" t="s">
        <v>8</v>
      </c>
      <c r="C65" s="99" t="s">
        <v>24</v>
      </c>
      <c r="D65" s="103" t="s">
        <v>243</v>
      </c>
      <c r="E65" s="101">
        <v>0</v>
      </c>
      <c r="F65" s="106"/>
      <c r="G65" s="106"/>
      <c r="H65" s="101"/>
      <c r="I65" s="106"/>
      <c r="J65" s="101"/>
      <c r="K65" s="106">
        <f t="shared" si="0"/>
        <v>0</v>
      </c>
    </row>
    <row r="66" spans="1:11" s="107" customFormat="1" ht="15" hidden="1">
      <c r="A66" s="105" t="s">
        <v>65</v>
      </c>
      <c r="B66" s="188" t="s">
        <v>8</v>
      </c>
      <c r="C66" s="99" t="s">
        <v>24</v>
      </c>
      <c r="D66" s="103" t="s">
        <v>245</v>
      </c>
      <c r="E66" s="101">
        <v>0</v>
      </c>
      <c r="F66" s="106"/>
      <c r="G66" s="106"/>
      <c r="H66" s="101">
        <v>0</v>
      </c>
      <c r="I66" s="106"/>
      <c r="J66" s="101"/>
      <c r="K66" s="106">
        <f t="shared" si="0"/>
        <v>0</v>
      </c>
    </row>
    <row r="67" spans="1:11" s="107" customFormat="1" ht="15" customHeight="1">
      <c r="A67" s="105" t="s">
        <v>65</v>
      </c>
      <c r="B67" s="188" t="s">
        <v>248</v>
      </c>
      <c r="C67" s="253" t="s">
        <v>28</v>
      </c>
      <c r="D67" s="103" t="s">
        <v>383</v>
      </c>
      <c r="E67" s="101">
        <v>50000</v>
      </c>
      <c r="F67" s="106"/>
      <c r="G67" s="106"/>
      <c r="H67" s="101">
        <v>50000</v>
      </c>
      <c r="I67" s="108"/>
      <c r="J67" s="108"/>
      <c r="K67" s="108">
        <f t="shared" si="0"/>
        <v>100000</v>
      </c>
    </row>
    <row r="68" spans="1:11" s="107" customFormat="1" ht="15">
      <c r="A68" s="105" t="s">
        <v>65</v>
      </c>
      <c r="B68" s="188" t="s">
        <v>373</v>
      </c>
      <c r="C68" s="253" t="s">
        <v>28</v>
      </c>
      <c r="D68" s="103" t="s">
        <v>374</v>
      </c>
      <c r="E68" s="101">
        <v>41000</v>
      </c>
      <c r="F68" s="106"/>
      <c r="G68" s="106"/>
      <c r="H68" s="101">
        <v>41000</v>
      </c>
      <c r="I68" s="106"/>
      <c r="J68" s="101"/>
      <c r="K68" s="106">
        <f t="shared" si="0"/>
        <v>82000</v>
      </c>
    </row>
    <row r="69" spans="1:11" s="107" customFormat="1" ht="15">
      <c r="A69" s="105" t="s">
        <v>65</v>
      </c>
      <c r="B69" s="188" t="s">
        <v>373</v>
      </c>
      <c r="C69" s="253" t="s">
        <v>28</v>
      </c>
      <c r="D69" s="103" t="s">
        <v>354</v>
      </c>
      <c r="E69" s="101">
        <f>967367.44+450000</f>
        <v>1417367.44</v>
      </c>
      <c r="F69" s="106"/>
      <c r="G69" s="106"/>
      <c r="H69" s="101">
        <f>967367.44+450000</f>
        <v>1417367.44</v>
      </c>
      <c r="I69" s="106"/>
      <c r="J69" s="101"/>
      <c r="K69" s="106">
        <f t="shared" si="0"/>
        <v>2834734.88</v>
      </c>
    </row>
    <row r="70" spans="1:11" s="107" customFormat="1" ht="15">
      <c r="A70" s="105"/>
      <c r="B70" s="188" t="s">
        <v>248</v>
      </c>
      <c r="C70" s="253" t="s">
        <v>28</v>
      </c>
      <c r="D70" s="103" t="s">
        <v>395</v>
      </c>
      <c r="E70" s="101">
        <v>47268</v>
      </c>
      <c r="F70" s="106"/>
      <c r="G70" s="106"/>
      <c r="H70" s="101">
        <v>47268</v>
      </c>
      <c r="I70" s="106"/>
      <c r="J70" s="101"/>
      <c r="K70" s="106"/>
    </row>
    <row r="71" spans="1:11" s="107" customFormat="1" ht="15">
      <c r="A71" s="105"/>
      <c r="B71" s="188" t="s">
        <v>248</v>
      </c>
      <c r="C71" s="253" t="s">
        <v>28</v>
      </c>
      <c r="D71" s="103" t="s">
        <v>384</v>
      </c>
      <c r="E71" s="51">
        <v>47100</v>
      </c>
      <c r="F71" s="106"/>
      <c r="G71" s="106"/>
      <c r="H71" s="101">
        <v>47100</v>
      </c>
      <c r="I71" s="106"/>
      <c r="J71" s="101"/>
      <c r="K71" s="106"/>
    </row>
    <row r="72" spans="1:11" s="107" customFormat="1" ht="15">
      <c r="A72" s="105"/>
      <c r="B72" s="188" t="s">
        <v>248</v>
      </c>
      <c r="C72" s="253" t="s">
        <v>28</v>
      </c>
      <c r="D72" s="103" t="s">
        <v>401</v>
      </c>
      <c r="E72" s="101">
        <v>5750</v>
      </c>
      <c r="F72" s="106"/>
      <c r="G72" s="106"/>
      <c r="H72" s="101">
        <v>5750</v>
      </c>
      <c r="I72" s="106"/>
      <c r="J72" s="101"/>
      <c r="K72" s="106"/>
    </row>
    <row r="73" spans="1:11" s="107" customFormat="1" ht="15" hidden="1">
      <c r="A73" s="105"/>
      <c r="B73" s="188" t="s">
        <v>248</v>
      </c>
      <c r="C73" s="253" t="s">
        <v>28</v>
      </c>
      <c r="D73" s="103" t="s">
        <v>246</v>
      </c>
      <c r="E73" s="101">
        <v>0</v>
      </c>
      <c r="F73" s="106"/>
      <c r="G73" s="106"/>
      <c r="H73" s="101"/>
      <c r="I73" s="106"/>
      <c r="J73" s="101"/>
      <c r="K73" s="106"/>
    </row>
    <row r="74" spans="1:11" s="107" customFormat="1" ht="15" hidden="1">
      <c r="A74" s="105"/>
      <c r="B74" s="188" t="s">
        <v>248</v>
      </c>
      <c r="C74" s="253" t="s">
        <v>28</v>
      </c>
      <c r="D74" s="103" t="s">
        <v>247</v>
      </c>
      <c r="E74" s="101">
        <v>0</v>
      </c>
      <c r="F74" s="106"/>
      <c r="G74" s="106"/>
      <c r="H74" s="101"/>
      <c r="I74" s="106"/>
      <c r="J74" s="101"/>
      <c r="K74" s="106"/>
    </row>
    <row r="75" spans="1:11" s="107" customFormat="1" ht="15">
      <c r="A75" s="105"/>
      <c r="B75" s="188" t="s">
        <v>248</v>
      </c>
      <c r="C75" s="253" t="s">
        <v>28</v>
      </c>
      <c r="D75" s="103" t="s">
        <v>402</v>
      </c>
      <c r="E75" s="101">
        <v>5682.2</v>
      </c>
      <c r="F75" s="106"/>
      <c r="G75" s="106"/>
      <c r="H75" s="101">
        <v>5682.2</v>
      </c>
      <c r="I75" s="106"/>
      <c r="J75" s="101"/>
      <c r="K75" s="106"/>
    </row>
    <row r="76" spans="1:11" s="107" customFormat="1" ht="15">
      <c r="A76" s="105"/>
      <c r="B76" s="188" t="s">
        <v>248</v>
      </c>
      <c r="C76" s="253" t="s">
        <v>28</v>
      </c>
      <c r="D76" s="103" t="s">
        <v>403</v>
      </c>
      <c r="E76" s="101">
        <v>3860</v>
      </c>
      <c r="F76" s="106"/>
      <c r="G76" s="106"/>
      <c r="H76" s="101">
        <v>3860</v>
      </c>
      <c r="I76" s="106"/>
      <c r="J76" s="101"/>
      <c r="K76" s="106"/>
    </row>
    <row r="77" spans="1:11" s="107" customFormat="1" ht="15">
      <c r="A77" s="105"/>
      <c r="B77" s="188" t="s">
        <v>248</v>
      </c>
      <c r="C77" s="253" t="s">
        <v>28</v>
      </c>
      <c r="D77" s="103" t="s">
        <v>404</v>
      </c>
      <c r="E77" s="101">
        <v>15720</v>
      </c>
      <c r="F77" s="106"/>
      <c r="G77" s="106"/>
      <c r="H77" s="101">
        <v>15720</v>
      </c>
      <c r="I77" s="106"/>
      <c r="J77" s="101"/>
      <c r="K77" s="106"/>
    </row>
    <row r="78" spans="1:11" s="107" customFormat="1" ht="15">
      <c r="A78" s="105"/>
      <c r="B78" s="188" t="s">
        <v>248</v>
      </c>
      <c r="C78" s="253" t="s">
        <v>28</v>
      </c>
      <c r="D78" s="103" t="s">
        <v>405</v>
      </c>
      <c r="E78" s="101">
        <v>7180</v>
      </c>
      <c r="F78" s="106"/>
      <c r="G78" s="106"/>
      <c r="H78" s="101">
        <v>7180</v>
      </c>
      <c r="I78" s="106"/>
      <c r="J78" s="101"/>
      <c r="K78" s="106"/>
    </row>
    <row r="79" spans="1:11" s="107" customFormat="1" ht="15">
      <c r="A79" s="105"/>
      <c r="B79" s="188" t="s">
        <v>248</v>
      </c>
      <c r="C79" s="253" t="s">
        <v>28</v>
      </c>
      <c r="D79" s="103" t="s">
        <v>406</v>
      </c>
      <c r="E79" s="101">
        <v>8477.8</v>
      </c>
      <c r="F79" s="106"/>
      <c r="G79" s="106"/>
      <c r="H79" s="101">
        <v>8477.8</v>
      </c>
      <c r="I79" s="106"/>
      <c r="J79" s="101"/>
      <c r="K79" s="106"/>
    </row>
    <row r="80" spans="1:11" s="107" customFormat="1" ht="15">
      <c r="A80" s="105"/>
      <c r="B80" s="188" t="s">
        <v>248</v>
      </c>
      <c r="C80" s="253" t="s">
        <v>28</v>
      </c>
      <c r="D80" s="103" t="s">
        <v>407</v>
      </c>
      <c r="E80" s="101">
        <v>3330</v>
      </c>
      <c r="F80" s="106"/>
      <c r="G80" s="106"/>
      <c r="H80" s="101">
        <v>3330</v>
      </c>
      <c r="I80" s="106"/>
      <c r="J80" s="101"/>
      <c r="K80" s="106"/>
    </row>
    <row r="81" spans="1:11" s="107" customFormat="1" ht="12.75" customHeight="1">
      <c r="A81" s="105"/>
      <c r="B81" s="188" t="s">
        <v>248</v>
      </c>
      <c r="C81" s="253" t="s">
        <v>28</v>
      </c>
      <c r="D81" s="103" t="s">
        <v>398</v>
      </c>
      <c r="E81" s="101">
        <v>75996</v>
      </c>
      <c r="F81" s="106"/>
      <c r="G81" s="106"/>
      <c r="H81" s="101">
        <v>75996</v>
      </c>
      <c r="I81" s="106"/>
      <c r="J81" s="101"/>
      <c r="K81" s="106"/>
    </row>
    <row r="82" spans="1:11" s="107" customFormat="1" ht="12.75" customHeight="1">
      <c r="A82" s="105"/>
      <c r="B82" s="188" t="s">
        <v>248</v>
      </c>
      <c r="C82" s="253" t="s">
        <v>28</v>
      </c>
      <c r="D82" s="103" t="s">
        <v>399</v>
      </c>
      <c r="E82" s="101">
        <v>24003</v>
      </c>
      <c r="F82" s="106"/>
      <c r="G82" s="106"/>
      <c r="H82" s="101">
        <v>24003</v>
      </c>
      <c r="I82" s="106"/>
      <c r="J82" s="101"/>
      <c r="K82" s="106"/>
    </row>
    <row r="83" spans="1:11" s="107" customFormat="1" ht="15">
      <c r="A83" s="105"/>
      <c r="B83" s="188" t="s">
        <v>248</v>
      </c>
      <c r="C83" s="99" t="s">
        <v>28</v>
      </c>
      <c r="D83" s="103" t="s">
        <v>396</v>
      </c>
      <c r="E83" s="101">
        <v>35754</v>
      </c>
      <c r="F83" s="106"/>
      <c r="G83" s="106"/>
      <c r="H83" s="101">
        <v>35754</v>
      </c>
      <c r="I83" s="106"/>
      <c r="J83" s="101"/>
      <c r="K83" s="106"/>
    </row>
    <row r="84" spans="1:11" s="107" customFormat="1" ht="15">
      <c r="A84" s="105"/>
      <c r="B84" s="188" t="s">
        <v>248</v>
      </c>
      <c r="C84" s="99" t="s">
        <v>28</v>
      </c>
      <c r="D84" s="103" t="s">
        <v>400</v>
      </c>
      <c r="E84" s="101">
        <v>60360</v>
      </c>
      <c r="F84" s="106"/>
      <c r="G84" s="106"/>
      <c r="H84" s="101">
        <v>60360</v>
      </c>
      <c r="I84" s="106"/>
      <c r="J84" s="101"/>
      <c r="K84" s="106"/>
    </row>
    <row r="85" spans="1:11" s="107" customFormat="1" ht="15">
      <c r="A85" s="105"/>
      <c r="B85" s="188" t="s">
        <v>248</v>
      </c>
      <c r="C85" s="99" t="s">
        <v>28</v>
      </c>
      <c r="D85" s="103" t="s">
        <v>397</v>
      </c>
      <c r="E85" s="101">
        <v>39756</v>
      </c>
      <c r="F85" s="106"/>
      <c r="G85" s="106"/>
      <c r="H85" s="101">
        <v>39756</v>
      </c>
      <c r="I85" s="106"/>
      <c r="J85" s="101"/>
      <c r="K85" s="106"/>
    </row>
    <row r="86" spans="1:11" s="107" customFormat="1" ht="15">
      <c r="A86" s="105"/>
      <c r="B86" s="188" t="s">
        <v>248</v>
      </c>
      <c r="C86" s="99" t="s">
        <v>28</v>
      </c>
      <c r="D86" s="103" t="s">
        <v>382</v>
      </c>
      <c r="E86" s="101">
        <v>83425</v>
      </c>
      <c r="F86" s="106"/>
      <c r="G86" s="106"/>
      <c r="H86" s="101">
        <v>83425</v>
      </c>
      <c r="I86" s="106"/>
      <c r="J86" s="101"/>
      <c r="K86" s="106"/>
    </row>
    <row r="87" spans="1:11" s="107" customFormat="1" ht="15">
      <c r="A87" s="105"/>
      <c r="B87" s="188" t="s">
        <v>248</v>
      </c>
      <c r="C87" s="99" t="s">
        <v>28</v>
      </c>
      <c r="D87" s="103" t="s">
        <v>375</v>
      </c>
      <c r="E87" s="101">
        <v>50000</v>
      </c>
      <c r="F87" s="106"/>
      <c r="G87" s="106"/>
      <c r="H87" s="101">
        <v>50000</v>
      </c>
      <c r="I87" s="106"/>
      <c r="J87" s="101"/>
      <c r="K87" s="106"/>
    </row>
    <row r="88" spans="1:11" s="107" customFormat="1" ht="15">
      <c r="A88" s="105"/>
      <c r="B88" s="188" t="s">
        <v>248</v>
      </c>
      <c r="C88" s="99" t="s">
        <v>28</v>
      </c>
      <c r="D88" s="103" t="s">
        <v>376</v>
      </c>
      <c r="E88" s="101">
        <v>9000</v>
      </c>
      <c r="F88" s="106"/>
      <c r="G88" s="106"/>
      <c r="H88" s="101">
        <v>9000</v>
      </c>
      <c r="I88" s="106"/>
      <c r="J88" s="101"/>
      <c r="K88" s="106"/>
    </row>
    <row r="89" spans="1:11" s="107" customFormat="1" ht="15" hidden="1">
      <c r="A89" s="105"/>
      <c r="B89" s="188" t="s">
        <v>248</v>
      </c>
      <c r="C89" s="99" t="s">
        <v>28</v>
      </c>
      <c r="D89" s="103" t="s">
        <v>377</v>
      </c>
      <c r="E89" s="101">
        <v>0</v>
      </c>
      <c r="F89" s="106"/>
      <c r="G89" s="106"/>
      <c r="H89" s="101">
        <v>0</v>
      </c>
      <c r="I89" s="106"/>
      <c r="J89" s="101"/>
      <c r="K89" s="106"/>
    </row>
    <row r="90" spans="1:11" s="107" customFormat="1" ht="15">
      <c r="A90" s="105"/>
      <c r="B90" s="188" t="s">
        <v>248</v>
      </c>
      <c r="C90" s="99" t="s">
        <v>28</v>
      </c>
      <c r="D90" s="71" t="s">
        <v>385</v>
      </c>
      <c r="E90" s="101">
        <v>10000</v>
      </c>
      <c r="F90" s="106"/>
      <c r="G90" s="106"/>
      <c r="H90" s="101">
        <v>10000</v>
      </c>
      <c r="I90" s="106"/>
      <c r="J90" s="101"/>
      <c r="K90" s="106"/>
    </row>
    <row r="91" spans="1:11" s="107" customFormat="1" ht="15">
      <c r="A91" s="105"/>
      <c r="B91" s="188" t="s">
        <v>248</v>
      </c>
      <c r="C91" s="99" t="s">
        <v>28</v>
      </c>
      <c r="D91" s="71" t="s">
        <v>419</v>
      </c>
      <c r="E91" s="101">
        <f>1000000-42000</f>
        <v>958000</v>
      </c>
      <c r="F91" s="106"/>
      <c r="G91" s="106"/>
      <c r="H91" s="101">
        <f>1000000-42000</f>
        <v>958000</v>
      </c>
      <c r="I91" s="106"/>
      <c r="J91" s="101"/>
      <c r="K91" s="106"/>
    </row>
    <row r="92" spans="1:11" s="107" customFormat="1" ht="15">
      <c r="A92" s="105"/>
      <c r="B92" s="188" t="s">
        <v>248</v>
      </c>
      <c r="C92" s="99" t="s">
        <v>28</v>
      </c>
      <c r="D92" s="71" t="s">
        <v>386</v>
      </c>
      <c r="E92" s="101">
        <v>610000</v>
      </c>
      <c r="F92" s="106"/>
      <c r="G92" s="106"/>
      <c r="H92" s="101">
        <v>610000</v>
      </c>
      <c r="I92" s="106"/>
      <c r="J92" s="101"/>
      <c r="K92" s="106"/>
    </row>
    <row r="93" spans="1:11" s="107" customFormat="1" ht="30">
      <c r="A93" s="105"/>
      <c r="B93" s="188" t="s">
        <v>248</v>
      </c>
      <c r="C93" s="99" t="s">
        <v>28</v>
      </c>
      <c r="D93" s="71" t="s">
        <v>387</v>
      </c>
      <c r="E93" s="101">
        <v>1780000</v>
      </c>
      <c r="F93" s="106"/>
      <c r="G93" s="106"/>
      <c r="H93" s="101">
        <v>1780000</v>
      </c>
      <c r="I93" s="106"/>
      <c r="J93" s="101"/>
      <c r="K93" s="106"/>
    </row>
    <row r="94" spans="1:11" s="107" customFormat="1" ht="15">
      <c r="A94" s="105"/>
      <c r="B94" s="188" t="s">
        <v>373</v>
      </c>
      <c r="C94" s="99" t="s">
        <v>28</v>
      </c>
      <c r="D94" s="103" t="s">
        <v>388</v>
      </c>
      <c r="E94" s="101">
        <v>50000</v>
      </c>
      <c r="F94" s="106"/>
      <c r="G94" s="106"/>
      <c r="H94" s="101">
        <v>50000</v>
      </c>
      <c r="I94" s="106"/>
      <c r="J94" s="101"/>
      <c r="K94" s="106"/>
    </row>
    <row r="95" spans="1:11" s="107" customFormat="1" ht="15.75" customHeight="1">
      <c r="A95" s="105"/>
      <c r="B95" s="188" t="s">
        <v>373</v>
      </c>
      <c r="C95" s="99" t="s">
        <v>28</v>
      </c>
      <c r="D95" s="103" t="s">
        <v>389</v>
      </c>
      <c r="E95" s="101">
        <v>210000</v>
      </c>
      <c r="F95" s="106"/>
      <c r="G95" s="106"/>
      <c r="H95" s="101">
        <v>210000</v>
      </c>
      <c r="I95" s="106"/>
      <c r="J95" s="101"/>
      <c r="K95" s="106"/>
    </row>
    <row r="96" spans="1:11" s="107" customFormat="1" ht="15.75" customHeight="1">
      <c r="A96" s="105"/>
      <c r="B96" s="188" t="s">
        <v>248</v>
      </c>
      <c r="C96" s="99" t="s">
        <v>28</v>
      </c>
      <c r="D96" s="103" t="s">
        <v>379</v>
      </c>
      <c r="E96" s="101">
        <v>128000</v>
      </c>
      <c r="F96" s="106"/>
      <c r="G96" s="106"/>
      <c r="H96" s="101">
        <v>128000</v>
      </c>
      <c r="I96" s="106"/>
      <c r="J96" s="101"/>
      <c r="K96" s="106"/>
    </row>
    <row r="97" spans="1:11" s="107" customFormat="1" ht="15.75" customHeight="1" hidden="1">
      <c r="A97" s="105"/>
      <c r="B97" s="188"/>
      <c r="C97" s="99"/>
      <c r="D97" s="103"/>
      <c r="E97" s="101"/>
      <c r="F97" s="106"/>
      <c r="G97" s="106"/>
      <c r="H97" s="101"/>
      <c r="I97" s="106"/>
      <c r="J97" s="101"/>
      <c r="K97" s="106"/>
    </row>
    <row r="98" spans="1:11" s="107" customFormat="1" ht="15">
      <c r="A98" s="105"/>
      <c r="B98" s="188" t="s">
        <v>248</v>
      </c>
      <c r="C98" s="99" t="s">
        <v>28</v>
      </c>
      <c r="D98" s="71" t="s">
        <v>390</v>
      </c>
      <c r="E98" s="101">
        <v>6500</v>
      </c>
      <c r="F98" s="106"/>
      <c r="G98" s="106"/>
      <c r="H98" s="101">
        <v>6500</v>
      </c>
      <c r="I98" s="106"/>
      <c r="J98" s="101"/>
      <c r="K98" s="106"/>
    </row>
    <row r="99" spans="1:11" s="107" customFormat="1" ht="30" hidden="1">
      <c r="A99" s="105"/>
      <c r="B99" s="188" t="s">
        <v>248</v>
      </c>
      <c r="C99" s="99" t="s">
        <v>28</v>
      </c>
      <c r="D99" s="270" t="s">
        <v>378</v>
      </c>
      <c r="E99" s="101">
        <v>0</v>
      </c>
      <c r="F99" s="106"/>
      <c r="G99" s="106"/>
      <c r="H99" s="101">
        <v>0</v>
      </c>
      <c r="I99" s="106"/>
      <c r="J99" s="101"/>
      <c r="K99" s="106"/>
    </row>
    <row r="100" spans="1:11" s="107" customFormat="1" ht="152.25" customHeight="1">
      <c r="A100" s="105"/>
      <c r="B100" s="188" t="s">
        <v>248</v>
      </c>
      <c r="C100" s="259" t="s">
        <v>28</v>
      </c>
      <c r="D100" s="103" t="s">
        <v>324</v>
      </c>
      <c r="E100" s="101">
        <v>5607</v>
      </c>
      <c r="F100" s="106"/>
      <c r="G100" s="106"/>
      <c r="H100" s="101">
        <v>5607</v>
      </c>
      <c r="I100" s="106"/>
      <c r="J100" s="101"/>
      <c r="K100" s="106"/>
    </row>
    <row r="101" spans="1:11" s="107" customFormat="1" ht="30" customHeight="1">
      <c r="A101" s="105"/>
      <c r="B101" s="188" t="s">
        <v>248</v>
      </c>
      <c r="C101" s="99" t="s">
        <v>28</v>
      </c>
      <c r="D101" s="103" t="s">
        <v>325</v>
      </c>
      <c r="E101" s="101">
        <v>396</v>
      </c>
      <c r="F101" s="106"/>
      <c r="G101" s="106"/>
      <c r="H101" s="101">
        <v>396</v>
      </c>
      <c r="I101" s="106"/>
      <c r="J101" s="101"/>
      <c r="K101" s="106"/>
    </row>
    <row r="102" spans="1:11" s="107" customFormat="1" ht="27" customHeight="1">
      <c r="A102" s="105"/>
      <c r="B102" s="188" t="s">
        <v>248</v>
      </c>
      <c r="C102" s="99" t="s">
        <v>28</v>
      </c>
      <c r="D102" s="103" t="s">
        <v>326</v>
      </c>
      <c r="E102" s="101">
        <v>396</v>
      </c>
      <c r="F102" s="106"/>
      <c r="G102" s="106"/>
      <c r="H102" s="101">
        <v>396</v>
      </c>
      <c r="I102" s="106"/>
      <c r="J102" s="101"/>
      <c r="K102" s="106"/>
    </row>
    <row r="103" spans="1:11" s="107" customFormat="1" ht="27.75" customHeight="1">
      <c r="A103" s="105"/>
      <c r="B103" s="188" t="s">
        <v>248</v>
      </c>
      <c r="C103" s="99" t="s">
        <v>28</v>
      </c>
      <c r="D103" s="103" t="s">
        <v>327</v>
      </c>
      <c r="E103" s="101">
        <v>396</v>
      </c>
      <c r="F103" s="106"/>
      <c r="G103" s="106"/>
      <c r="H103" s="101">
        <v>396</v>
      </c>
      <c r="I103" s="106"/>
      <c r="J103" s="101"/>
      <c r="K103" s="106"/>
    </row>
    <row r="104" spans="1:11" s="107" customFormat="1" ht="27.75" customHeight="1">
      <c r="A104" s="105"/>
      <c r="B104" s="188" t="s">
        <v>248</v>
      </c>
      <c r="C104" s="99" t="s">
        <v>28</v>
      </c>
      <c r="D104" s="103" t="s">
        <v>328</v>
      </c>
      <c r="E104" s="101">
        <v>396</v>
      </c>
      <c r="F104" s="106"/>
      <c r="G104" s="106"/>
      <c r="H104" s="101">
        <v>396</v>
      </c>
      <c r="I104" s="106"/>
      <c r="J104" s="101"/>
      <c r="K104" s="106"/>
    </row>
    <row r="105" spans="1:11" s="107" customFormat="1" ht="30" customHeight="1">
      <c r="A105" s="105"/>
      <c r="B105" s="188" t="s">
        <v>248</v>
      </c>
      <c r="C105" s="99" t="s">
        <v>28</v>
      </c>
      <c r="D105" s="71" t="s">
        <v>329</v>
      </c>
      <c r="E105" s="101">
        <v>396</v>
      </c>
      <c r="F105" s="106"/>
      <c r="G105" s="106"/>
      <c r="H105" s="101">
        <v>396</v>
      </c>
      <c r="I105" s="106"/>
      <c r="J105" s="101"/>
      <c r="K105" s="106"/>
    </row>
    <row r="106" spans="1:11" s="107" customFormat="1" ht="31.5" customHeight="1">
      <c r="A106" s="105"/>
      <c r="B106" s="188" t="s">
        <v>248</v>
      </c>
      <c r="C106" s="99" t="s">
        <v>28</v>
      </c>
      <c r="D106" s="103" t="s">
        <v>330</v>
      </c>
      <c r="E106" s="101">
        <v>396</v>
      </c>
      <c r="F106" s="106"/>
      <c r="G106" s="106"/>
      <c r="H106" s="101">
        <v>396</v>
      </c>
      <c r="I106" s="106"/>
      <c r="J106" s="101"/>
      <c r="K106" s="106"/>
    </row>
    <row r="107" spans="1:11" s="107" customFormat="1" ht="32.25" customHeight="1">
      <c r="A107" s="105"/>
      <c r="B107" s="188" t="s">
        <v>248</v>
      </c>
      <c r="C107" s="99" t="s">
        <v>28</v>
      </c>
      <c r="D107" s="103" t="s">
        <v>331</v>
      </c>
      <c r="E107" s="101">
        <v>396</v>
      </c>
      <c r="F107" s="106"/>
      <c r="G107" s="106"/>
      <c r="H107" s="101">
        <v>396</v>
      </c>
      <c r="I107" s="106"/>
      <c r="J107" s="101"/>
      <c r="K107" s="106"/>
    </row>
    <row r="108" spans="1:11" s="107" customFormat="1" ht="28.5" customHeight="1">
      <c r="A108" s="105"/>
      <c r="B108" s="188" t="s">
        <v>248</v>
      </c>
      <c r="C108" s="99" t="s">
        <v>28</v>
      </c>
      <c r="D108" s="103" t="s">
        <v>332</v>
      </c>
      <c r="E108" s="101">
        <v>396</v>
      </c>
      <c r="F108" s="106"/>
      <c r="G108" s="106"/>
      <c r="H108" s="101">
        <v>396</v>
      </c>
      <c r="I108" s="106"/>
      <c r="J108" s="101"/>
      <c r="K108" s="106"/>
    </row>
    <row r="109" spans="1:11" s="107" customFormat="1" ht="28.5" customHeight="1">
      <c r="A109" s="105"/>
      <c r="B109" s="188" t="s">
        <v>248</v>
      </c>
      <c r="C109" s="99" t="s">
        <v>28</v>
      </c>
      <c r="D109" s="103" t="s">
        <v>333</v>
      </c>
      <c r="E109" s="101">
        <v>396</v>
      </c>
      <c r="F109" s="106"/>
      <c r="G109" s="106"/>
      <c r="H109" s="101">
        <v>396</v>
      </c>
      <c r="I109" s="106"/>
      <c r="J109" s="101"/>
      <c r="K109" s="106"/>
    </row>
    <row r="110" spans="1:11" s="107" customFormat="1" ht="28.5" customHeight="1">
      <c r="A110" s="105"/>
      <c r="B110" s="188" t="s">
        <v>248</v>
      </c>
      <c r="C110" s="99" t="s">
        <v>28</v>
      </c>
      <c r="D110" s="103" t="s">
        <v>349</v>
      </c>
      <c r="E110" s="101">
        <v>728.64</v>
      </c>
      <c r="F110" s="106"/>
      <c r="G110" s="106"/>
      <c r="H110" s="101">
        <v>728.64</v>
      </c>
      <c r="I110" s="106"/>
      <c r="J110" s="101"/>
      <c r="K110" s="106"/>
    </row>
    <row r="111" spans="1:11" s="107" customFormat="1" ht="33" customHeight="1">
      <c r="A111" s="105"/>
      <c r="B111" s="188" t="s">
        <v>248</v>
      </c>
      <c r="C111" s="99" t="s">
        <v>28</v>
      </c>
      <c r="D111" s="103" t="s">
        <v>334</v>
      </c>
      <c r="E111" s="101">
        <v>396</v>
      </c>
      <c r="F111" s="106"/>
      <c r="G111" s="106"/>
      <c r="H111" s="101">
        <v>396</v>
      </c>
      <c r="I111" s="106"/>
      <c r="J111" s="101"/>
      <c r="K111" s="106"/>
    </row>
    <row r="112" spans="1:11" s="107" customFormat="1" ht="31.5" customHeight="1">
      <c r="A112" s="105"/>
      <c r="B112" s="188" t="s">
        <v>248</v>
      </c>
      <c r="C112" s="99" t="s">
        <v>28</v>
      </c>
      <c r="D112" s="103" t="s">
        <v>335</v>
      </c>
      <c r="E112" s="101">
        <v>7881</v>
      </c>
      <c r="F112" s="106"/>
      <c r="G112" s="106"/>
      <c r="H112" s="101">
        <v>7881</v>
      </c>
      <c r="I112" s="106"/>
      <c r="J112" s="101"/>
      <c r="K112" s="106"/>
    </row>
    <row r="113" spans="1:11" s="107" customFormat="1" ht="30" customHeight="1">
      <c r="A113" s="105"/>
      <c r="B113" s="188" t="s">
        <v>248</v>
      </c>
      <c r="C113" s="99" t="s">
        <v>28</v>
      </c>
      <c r="D113" s="103" t="s">
        <v>336</v>
      </c>
      <c r="E113" s="101">
        <v>396</v>
      </c>
      <c r="F113" s="106"/>
      <c r="G113" s="106"/>
      <c r="H113" s="101">
        <v>396</v>
      </c>
      <c r="I113" s="106"/>
      <c r="J113" s="101"/>
      <c r="K113" s="106"/>
    </row>
    <row r="114" spans="1:11" s="107" customFormat="1" ht="15">
      <c r="A114" s="105"/>
      <c r="B114" s="188" t="s">
        <v>248</v>
      </c>
      <c r="C114" s="99" t="s">
        <v>28</v>
      </c>
      <c r="D114" s="103" t="s">
        <v>337</v>
      </c>
      <c r="E114" s="101">
        <v>396</v>
      </c>
      <c r="F114" s="106"/>
      <c r="G114" s="106"/>
      <c r="H114" s="101">
        <v>396</v>
      </c>
      <c r="I114" s="106"/>
      <c r="J114" s="101"/>
      <c r="K114" s="106"/>
    </row>
    <row r="115" spans="1:11" s="107" customFormat="1" ht="16.5" customHeight="1">
      <c r="A115" s="105"/>
      <c r="B115" s="188" t="s">
        <v>248</v>
      </c>
      <c r="C115" s="99" t="s">
        <v>28</v>
      </c>
      <c r="D115" s="103" t="s">
        <v>338</v>
      </c>
      <c r="E115" s="101">
        <v>396</v>
      </c>
      <c r="F115" s="106"/>
      <c r="G115" s="106"/>
      <c r="H115" s="101">
        <v>396</v>
      </c>
      <c r="I115" s="106"/>
      <c r="J115" s="101"/>
      <c r="K115" s="106"/>
    </row>
    <row r="116" spans="1:11" s="107" customFormat="1" ht="16.5" customHeight="1">
      <c r="A116" s="105"/>
      <c r="B116" s="188" t="s">
        <v>248</v>
      </c>
      <c r="C116" s="99" t="s">
        <v>28</v>
      </c>
      <c r="D116" s="103" t="s">
        <v>339</v>
      </c>
      <c r="E116" s="101">
        <v>396</v>
      </c>
      <c r="F116" s="106"/>
      <c r="G116" s="106"/>
      <c r="H116" s="101">
        <v>396</v>
      </c>
      <c r="I116" s="106"/>
      <c r="J116" s="101"/>
      <c r="K116" s="106"/>
    </row>
    <row r="117" spans="1:11" s="107" customFormat="1" ht="15">
      <c r="A117" s="105"/>
      <c r="B117" s="188" t="s">
        <v>248</v>
      </c>
      <c r="C117" s="99" t="s">
        <v>28</v>
      </c>
      <c r="D117" s="103" t="s">
        <v>340</v>
      </c>
      <c r="E117" s="101">
        <v>396</v>
      </c>
      <c r="F117" s="106"/>
      <c r="G117" s="106"/>
      <c r="H117" s="101">
        <v>396</v>
      </c>
      <c r="I117" s="106"/>
      <c r="J117" s="101"/>
      <c r="K117" s="106"/>
    </row>
    <row r="118" spans="1:11" s="107" customFormat="1" ht="16.5" customHeight="1">
      <c r="A118" s="105"/>
      <c r="B118" s="188" t="s">
        <v>248</v>
      </c>
      <c r="C118" s="99" t="s">
        <v>28</v>
      </c>
      <c r="D118" s="103" t="s">
        <v>342</v>
      </c>
      <c r="E118" s="101">
        <v>396</v>
      </c>
      <c r="F118" s="106"/>
      <c r="G118" s="106"/>
      <c r="H118" s="101">
        <v>396</v>
      </c>
      <c r="I118" s="106"/>
      <c r="J118" s="101"/>
      <c r="K118" s="106"/>
    </row>
    <row r="119" spans="1:11" s="107" customFormat="1" ht="30">
      <c r="A119" s="105"/>
      <c r="B119" s="188" t="s">
        <v>248</v>
      </c>
      <c r="C119" s="99" t="s">
        <v>28</v>
      </c>
      <c r="D119" s="103" t="s">
        <v>345</v>
      </c>
      <c r="E119" s="101">
        <v>1861.2</v>
      </c>
      <c r="F119" s="106"/>
      <c r="G119" s="106"/>
      <c r="H119" s="101">
        <v>1861.2</v>
      </c>
      <c r="I119" s="106"/>
      <c r="J119" s="101"/>
      <c r="K119" s="106"/>
    </row>
    <row r="120" spans="1:11" s="107" customFormat="1" ht="15" hidden="1">
      <c r="A120" s="105"/>
      <c r="B120" s="188" t="s">
        <v>248</v>
      </c>
      <c r="C120" s="99" t="s">
        <v>28</v>
      </c>
      <c r="D120" s="103"/>
      <c r="E120" s="101"/>
      <c r="F120" s="106"/>
      <c r="G120" s="106"/>
      <c r="H120" s="101"/>
      <c r="I120" s="106"/>
      <c r="J120" s="101"/>
      <c r="K120" s="106"/>
    </row>
    <row r="121" spans="1:11" s="107" customFormat="1" ht="15" hidden="1">
      <c r="A121" s="105"/>
      <c r="B121" s="188" t="s">
        <v>248</v>
      </c>
      <c r="C121" s="99" t="s">
        <v>28</v>
      </c>
      <c r="D121" s="103"/>
      <c r="E121" s="101"/>
      <c r="F121" s="106"/>
      <c r="G121" s="106"/>
      <c r="H121" s="101"/>
      <c r="I121" s="106"/>
      <c r="J121" s="101"/>
      <c r="K121" s="106"/>
    </row>
    <row r="122" spans="1:11" s="107" customFormat="1" ht="15" hidden="1">
      <c r="A122" s="105"/>
      <c r="B122" s="188" t="s">
        <v>248</v>
      </c>
      <c r="C122" s="99" t="s">
        <v>28</v>
      </c>
      <c r="D122" s="103"/>
      <c r="E122" s="101"/>
      <c r="F122" s="106"/>
      <c r="G122" s="106"/>
      <c r="H122" s="101"/>
      <c r="I122" s="106"/>
      <c r="J122" s="101"/>
      <c r="K122" s="106"/>
    </row>
    <row r="123" spans="1:11" s="107" customFormat="1" ht="15" hidden="1">
      <c r="A123" s="105"/>
      <c r="B123" s="188" t="s">
        <v>248</v>
      </c>
      <c r="C123" s="99" t="s">
        <v>28</v>
      </c>
      <c r="D123" s="103"/>
      <c r="E123" s="101"/>
      <c r="F123" s="106"/>
      <c r="G123" s="106"/>
      <c r="H123" s="101"/>
      <c r="I123" s="106"/>
      <c r="J123" s="101"/>
      <c r="K123" s="106"/>
    </row>
    <row r="124" spans="1:11" s="107" customFormat="1" ht="15" customHeight="1" hidden="1">
      <c r="A124" s="105"/>
      <c r="B124" s="188" t="s">
        <v>248</v>
      </c>
      <c r="C124" s="99" t="s">
        <v>28</v>
      </c>
      <c r="D124" s="103"/>
      <c r="E124" s="101"/>
      <c r="F124" s="106"/>
      <c r="G124" s="106"/>
      <c r="H124" s="101"/>
      <c r="I124" s="106"/>
      <c r="J124" s="101"/>
      <c r="K124" s="106"/>
    </row>
    <row r="125" spans="1:11" s="107" customFormat="1" ht="13.5" customHeight="1" hidden="1">
      <c r="A125" s="105"/>
      <c r="B125" s="188" t="s">
        <v>248</v>
      </c>
      <c r="C125" s="99" t="s">
        <v>28</v>
      </c>
      <c r="D125" s="103"/>
      <c r="E125" s="101"/>
      <c r="F125" s="106"/>
      <c r="G125" s="106"/>
      <c r="H125" s="101"/>
      <c r="I125" s="106"/>
      <c r="J125" s="101"/>
      <c r="K125" s="106"/>
    </row>
    <row r="126" spans="1:11" s="107" customFormat="1" ht="15" hidden="1">
      <c r="A126" s="105"/>
      <c r="B126" s="188" t="s">
        <v>248</v>
      </c>
      <c r="C126" s="99" t="s">
        <v>28</v>
      </c>
      <c r="D126" s="103"/>
      <c r="E126" s="101"/>
      <c r="F126" s="106"/>
      <c r="G126" s="106"/>
      <c r="H126" s="101"/>
      <c r="I126" s="106"/>
      <c r="J126" s="101"/>
      <c r="K126" s="106"/>
    </row>
    <row r="127" spans="1:11" s="107" customFormat="1" ht="15" hidden="1">
      <c r="A127" s="105"/>
      <c r="B127" s="188" t="s">
        <v>248</v>
      </c>
      <c r="C127" s="99" t="s">
        <v>28</v>
      </c>
      <c r="D127" s="103" t="s">
        <v>184</v>
      </c>
      <c r="E127" s="101">
        <v>0</v>
      </c>
      <c r="F127" s="106"/>
      <c r="G127" s="106"/>
      <c r="H127" s="101">
        <v>0</v>
      </c>
      <c r="I127" s="106"/>
      <c r="J127" s="101"/>
      <c r="K127" s="106"/>
    </row>
    <row r="128" spans="1:11" s="107" customFormat="1" ht="15" hidden="1">
      <c r="A128" s="105"/>
      <c r="B128" s="188" t="s">
        <v>248</v>
      </c>
      <c r="C128" s="99" t="s">
        <v>28</v>
      </c>
      <c r="D128" s="103"/>
      <c r="E128" s="260"/>
      <c r="F128" s="106"/>
      <c r="G128" s="106"/>
      <c r="H128" s="101"/>
      <c r="I128" s="106"/>
      <c r="J128" s="101"/>
      <c r="K128" s="106"/>
    </row>
    <row r="129" spans="1:11" s="107" customFormat="1" ht="15" hidden="1">
      <c r="A129" s="105"/>
      <c r="B129" s="188" t="s">
        <v>248</v>
      </c>
      <c r="C129" s="99" t="s">
        <v>28</v>
      </c>
      <c r="D129" s="103"/>
      <c r="E129" s="260"/>
      <c r="F129" s="261"/>
      <c r="G129" s="261"/>
      <c r="H129" s="101"/>
      <c r="I129" s="106"/>
      <c r="J129" s="101"/>
      <c r="K129" s="106"/>
    </row>
    <row r="130" spans="1:11" s="107" customFormat="1" ht="15">
      <c r="A130" s="105"/>
      <c r="B130" s="188" t="s">
        <v>248</v>
      </c>
      <c r="C130" s="99" t="s">
        <v>28</v>
      </c>
      <c r="D130" s="103" t="s">
        <v>367</v>
      </c>
      <c r="E130" s="262">
        <v>50000</v>
      </c>
      <c r="F130" s="261"/>
      <c r="G130" s="261"/>
      <c r="H130" s="101">
        <v>50000</v>
      </c>
      <c r="I130" s="106"/>
      <c r="J130" s="101"/>
      <c r="K130" s="106"/>
    </row>
    <row r="131" spans="1:11" s="107" customFormat="1" ht="30">
      <c r="A131" s="105"/>
      <c r="B131" s="188" t="s">
        <v>248</v>
      </c>
      <c r="C131" s="99" t="s">
        <v>28</v>
      </c>
      <c r="D131" s="103" t="s">
        <v>343</v>
      </c>
      <c r="E131" s="262">
        <v>716547.47</v>
      </c>
      <c r="F131" s="261"/>
      <c r="G131" s="261"/>
      <c r="H131" s="101">
        <v>716547.47</v>
      </c>
      <c r="I131" s="106"/>
      <c r="J131" s="101"/>
      <c r="K131" s="106"/>
    </row>
    <row r="132" spans="1:11" s="107" customFormat="1" ht="15">
      <c r="A132" s="105"/>
      <c r="B132" s="188" t="s">
        <v>248</v>
      </c>
      <c r="C132" s="99" t="s">
        <v>28</v>
      </c>
      <c r="D132" s="103" t="s">
        <v>409</v>
      </c>
      <c r="E132" s="101">
        <v>3550</v>
      </c>
      <c r="F132" s="106"/>
      <c r="G132" s="106"/>
      <c r="H132" s="101">
        <v>3550</v>
      </c>
      <c r="I132" s="106"/>
      <c r="J132" s="101">
        <v>396</v>
      </c>
      <c r="K132" s="106"/>
    </row>
    <row r="133" spans="1:11" s="107" customFormat="1" ht="15">
      <c r="A133" s="105"/>
      <c r="B133" s="188" t="s">
        <v>248</v>
      </c>
      <c r="C133" s="99" t="s">
        <v>28</v>
      </c>
      <c r="D133" s="103" t="s">
        <v>365</v>
      </c>
      <c r="E133" s="101">
        <v>37455</v>
      </c>
      <c r="F133" s="106"/>
      <c r="G133" s="106"/>
      <c r="H133" s="101">
        <v>37455</v>
      </c>
      <c r="I133" s="106"/>
      <c r="J133" s="101"/>
      <c r="K133" s="106"/>
    </row>
    <row r="134" spans="1:11" s="107" customFormat="1" ht="15">
      <c r="A134" s="105"/>
      <c r="B134" s="188" t="s">
        <v>248</v>
      </c>
      <c r="C134" s="99" t="s">
        <v>28</v>
      </c>
      <c r="D134" s="103" t="s">
        <v>344</v>
      </c>
      <c r="E134" s="101">
        <v>3550</v>
      </c>
      <c r="F134" s="106"/>
      <c r="G134" s="106"/>
      <c r="H134" s="101">
        <v>3550</v>
      </c>
      <c r="I134" s="106"/>
      <c r="J134" s="101"/>
      <c r="K134" s="106"/>
    </row>
    <row r="135" spans="1:11" s="107" customFormat="1" ht="30">
      <c r="A135" s="105"/>
      <c r="B135" s="188" t="s">
        <v>248</v>
      </c>
      <c r="C135" s="99" t="s">
        <v>28</v>
      </c>
      <c r="D135" s="103" t="s">
        <v>411</v>
      </c>
      <c r="E135" s="101">
        <v>2100</v>
      </c>
      <c r="F135" s="106"/>
      <c r="G135" s="106"/>
      <c r="H135" s="101">
        <v>2100</v>
      </c>
      <c r="I135" s="106"/>
      <c r="J135" s="101"/>
      <c r="K135" s="106"/>
    </row>
    <row r="136" spans="1:11" s="107" customFormat="1" ht="15">
      <c r="A136" s="105"/>
      <c r="B136" s="188" t="s">
        <v>248</v>
      </c>
      <c r="C136" s="99" t="s">
        <v>28</v>
      </c>
      <c r="D136" s="103" t="s">
        <v>412</v>
      </c>
      <c r="E136" s="101">
        <v>40000</v>
      </c>
      <c r="F136" s="106"/>
      <c r="G136" s="106"/>
      <c r="H136" s="101">
        <v>40000</v>
      </c>
      <c r="I136" s="106"/>
      <c r="J136" s="101"/>
      <c r="K136" s="106"/>
    </row>
    <row r="137" spans="1:11" s="107" customFormat="1" ht="15">
      <c r="A137" s="105"/>
      <c r="B137" s="188" t="s">
        <v>248</v>
      </c>
      <c r="C137" s="99" t="s">
        <v>28</v>
      </c>
      <c r="D137" s="103" t="s">
        <v>413</v>
      </c>
      <c r="E137" s="101">
        <v>1681</v>
      </c>
      <c r="F137" s="106"/>
      <c r="G137" s="106"/>
      <c r="H137" s="101">
        <v>1681</v>
      </c>
      <c r="I137" s="106"/>
      <c r="J137" s="101"/>
      <c r="K137" s="106"/>
    </row>
    <row r="138" spans="1:11" s="107" customFormat="1" ht="30">
      <c r="A138" s="105"/>
      <c r="B138" s="188" t="s">
        <v>248</v>
      </c>
      <c r="C138" s="99" t="s">
        <v>28</v>
      </c>
      <c r="D138" s="103" t="s">
        <v>414</v>
      </c>
      <c r="E138" s="101">
        <v>18444.72</v>
      </c>
      <c r="F138" s="106"/>
      <c r="G138" s="106"/>
      <c r="H138" s="101">
        <v>18444.72</v>
      </c>
      <c r="I138" s="106"/>
      <c r="J138" s="101"/>
      <c r="K138" s="106"/>
    </row>
    <row r="139" spans="1:11" s="107" customFormat="1" ht="15">
      <c r="A139" s="105"/>
      <c r="B139" s="188" t="s">
        <v>248</v>
      </c>
      <c r="C139" s="99" t="s">
        <v>28</v>
      </c>
      <c r="D139" s="103" t="s">
        <v>415</v>
      </c>
      <c r="E139" s="101">
        <v>4857.89</v>
      </c>
      <c r="F139" s="106"/>
      <c r="G139" s="106"/>
      <c r="H139" s="101">
        <v>4857.89</v>
      </c>
      <c r="I139" s="106"/>
      <c r="J139" s="101"/>
      <c r="K139" s="106"/>
    </row>
    <row r="140" spans="1:11" s="107" customFormat="1" ht="30">
      <c r="A140" s="105"/>
      <c r="B140" s="188" t="s">
        <v>248</v>
      </c>
      <c r="C140" s="99" t="s">
        <v>28</v>
      </c>
      <c r="D140" s="103" t="s">
        <v>416</v>
      </c>
      <c r="E140" s="101">
        <v>5000</v>
      </c>
      <c r="F140" s="106"/>
      <c r="G140" s="106"/>
      <c r="H140" s="101">
        <v>5000</v>
      </c>
      <c r="I140" s="106"/>
      <c r="J140" s="101"/>
      <c r="K140" s="106"/>
    </row>
    <row r="141" spans="1:11" s="107" customFormat="1" ht="15">
      <c r="A141" s="105"/>
      <c r="B141" s="188" t="s">
        <v>248</v>
      </c>
      <c r="C141" s="99" t="s">
        <v>28</v>
      </c>
      <c r="D141" s="103" t="s">
        <v>420</v>
      </c>
      <c r="E141" s="101">
        <v>57029</v>
      </c>
      <c r="F141" s="106"/>
      <c r="G141" s="106"/>
      <c r="H141" s="101">
        <v>57029</v>
      </c>
      <c r="I141" s="106"/>
      <c r="J141" s="101"/>
      <c r="K141" s="106"/>
    </row>
    <row r="142" spans="1:11" s="107" customFormat="1" ht="30">
      <c r="A142" s="105"/>
      <c r="B142" s="188" t="s">
        <v>248</v>
      </c>
      <c r="C142" s="99" t="s">
        <v>28</v>
      </c>
      <c r="D142" s="103" t="s">
        <v>417</v>
      </c>
      <c r="E142" s="101">
        <v>94166</v>
      </c>
      <c r="F142" s="106"/>
      <c r="G142" s="106"/>
      <c r="H142" s="101">
        <v>94166</v>
      </c>
      <c r="I142" s="106"/>
      <c r="J142" s="101"/>
      <c r="K142" s="106"/>
    </row>
    <row r="143" spans="1:11" s="107" customFormat="1" ht="15">
      <c r="A143" s="105"/>
      <c r="B143" s="104"/>
      <c r="C143" s="99"/>
      <c r="D143" s="103"/>
      <c r="E143" s="260"/>
      <c r="F143" s="261"/>
      <c r="G143" s="261"/>
      <c r="H143" s="172"/>
      <c r="I143" s="106"/>
      <c r="J143" s="101"/>
      <c r="K143" s="106"/>
    </row>
    <row r="144" spans="1:11" ht="15">
      <c r="A144" s="86" t="s">
        <v>65</v>
      </c>
      <c r="B144" s="52"/>
      <c r="C144" s="52"/>
      <c r="D144" s="28" t="s">
        <v>22</v>
      </c>
      <c r="E144" s="57">
        <f>SUM(E12:E142)</f>
        <v>9737753.110000001</v>
      </c>
      <c r="F144" s="57" t="s">
        <v>112</v>
      </c>
      <c r="G144" s="57">
        <f>G126+G129</f>
        <v>0</v>
      </c>
      <c r="H144" s="57">
        <f>SUM(H12:H142)</f>
        <v>9800753.110000001</v>
      </c>
      <c r="I144" s="49"/>
      <c r="J144" s="51"/>
      <c r="K144" s="49">
        <f>SUM(A144:J144)</f>
        <v>19538506.220000003</v>
      </c>
    </row>
    <row r="145" spans="1:11" ht="15">
      <c r="A145" s="86" t="s">
        <v>65</v>
      </c>
      <c r="E145" s="59"/>
      <c r="F145" s="60"/>
      <c r="G145" s="60"/>
      <c r="H145" s="61"/>
      <c r="I145" s="49"/>
      <c r="J145" s="51"/>
      <c r="K145" s="49">
        <f>SUM(A145:J145)</f>
        <v>0</v>
      </c>
    </row>
    <row r="146" spans="1:11" ht="6.75" customHeight="1">
      <c r="A146" s="86" t="s">
        <v>65</v>
      </c>
      <c r="I146" s="49"/>
      <c r="J146" s="51"/>
      <c r="K146" s="49">
        <f>SUM(A146:J146)</f>
        <v>0</v>
      </c>
    </row>
    <row r="147" spans="1:11" ht="15.75" hidden="1">
      <c r="A147" s="86"/>
      <c r="B147" s="94"/>
      <c r="C147" s="110"/>
      <c r="D147" s="64"/>
      <c r="E147" s="109"/>
      <c r="F147" s="93"/>
      <c r="G147" s="93"/>
      <c r="H147" s="95"/>
      <c r="I147" s="49"/>
      <c r="J147" s="51"/>
      <c r="K147" s="49"/>
    </row>
    <row r="148" spans="1:11" ht="28.5" customHeight="1" hidden="1">
      <c r="A148" s="86"/>
      <c r="I148" s="49"/>
      <c r="J148" s="51"/>
      <c r="K148" s="49"/>
    </row>
    <row r="149" spans="1:11" ht="15" hidden="1">
      <c r="A149" s="86"/>
      <c r="B149" s="30"/>
      <c r="E149" s="30"/>
      <c r="F149" s="30" t="s">
        <v>156</v>
      </c>
      <c r="I149" s="79"/>
      <c r="J149" s="51"/>
      <c r="K149" s="49"/>
    </row>
    <row r="150" spans="1:11" ht="15" hidden="1">
      <c r="A150" s="86" t="s">
        <v>65</v>
      </c>
      <c r="B150" s="30"/>
      <c r="E150" s="33"/>
      <c r="F150" s="33" t="s">
        <v>192</v>
      </c>
      <c r="I150" s="33"/>
      <c r="J150" s="51"/>
      <c r="K150" s="49">
        <f>SUM(A150:J150)</f>
        <v>0</v>
      </c>
    </row>
    <row r="151" spans="1:11" ht="15" hidden="1">
      <c r="A151" s="87">
        <v>27524</v>
      </c>
      <c r="B151" s="30"/>
      <c r="E151" s="33"/>
      <c r="F151" s="33" t="s">
        <v>193</v>
      </c>
      <c r="I151" s="33"/>
      <c r="J151" s="51"/>
      <c r="K151" s="49">
        <f>SUM(A151:J151)</f>
        <v>27524</v>
      </c>
    </row>
    <row r="152" spans="1:11" ht="15" customHeight="1" hidden="1">
      <c r="A152" s="54"/>
      <c r="B152" s="297" t="s">
        <v>56</v>
      </c>
      <c r="C152" s="298"/>
      <c r="D152" s="298"/>
      <c r="E152" s="298"/>
      <c r="F152" s="298"/>
      <c r="G152" s="298"/>
      <c r="H152" s="298"/>
      <c r="I152" s="299"/>
      <c r="J152" s="51"/>
      <c r="K152" s="49">
        <f>SUM(A152:J152)</f>
        <v>0</v>
      </c>
    </row>
    <row r="153" spans="1:11" ht="15" customHeight="1" hidden="1">
      <c r="A153" s="54"/>
      <c r="B153" s="297" t="s">
        <v>194</v>
      </c>
      <c r="C153" s="298"/>
      <c r="D153" s="298"/>
      <c r="E153" s="298"/>
      <c r="F153" s="298"/>
      <c r="G153" s="298"/>
      <c r="H153" s="298"/>
      <c r="I153" s="299"/>
      <c r="J153" s="51"/>
      <c r="K153" s="49"/>
    </row>
    <row r="154" spans="1:11" ht="14.25" customHeight="1" hidden="1">
      <c r="A154" s="54"/>
      <c r="B154" s="297" t="s">
        <v>57</v>
      </c>
      <c r="C154" s="298"/>
      <c r="D154" s="298"/>
      <c r="E154" s="298"/>
      <c r="F154" s="298"/>
      <c r="G154" s="298"/>
      <c r="H154" s="298"/>
      <c r="I154" s="299"/>
      <c r="J154" s="51"/>
      <c r="K154" s="49">
        <f>SUM(A154:J154)</f>
        <v>0</v>
      </c>
    </row>
    <row r="155" spans="1:11" ht="14.25" customHeight="1" hidden="1">
      <c r="A155" s="54"/>
      <c r="B155" s="30"/>
      <c r="J155" s="51"/>
      <c r="K155" s="49"/>
    </row>
    <row r="156" spans="1:11" ht="14.25" customHeight="1" hidden="1">
      <c r="A156" s="54"/>
      <c r="B156" s="47" t="s">
        <v>58</v>
      </c>
      <c r="C156" s="47" t="s">
        <v>166</v>
      </c>
      <c r="D156" s="47" t="s">
        <v>126</v>
      </c>
      <c r="E156" s="49" t="s">
        <v>74</v>
      </c>
      <c r="F156" s="47" t="s">
        <v>101</v>
      </c>
      <c r="G156" s="47" t="s">
        <v>75</v>
      </c>
      <c r="H156" s="50" t="s">
        <v>127</v>
      </c>
      <c r="I156" s="47" t="s">
        <v>97</v>
      </c>
      <c r="J156" s="51"/>
      <c r="K156" s="49"/>
    </row>
    <row r="157" spans="1:11" ht="14.25" customHeight="1" hidden="1">
      <c r="A157" s="54"/>
      <c r="B157" s="47"/>
      <c r="C157" s="47" t="s">
        <v>167</v>
      </c>
      <c r="D157" s="47"/>
      <c r="E157" s="49"/>
      <c r="F157" s="47"/>
      <c r="G157" s="47"/>
      <c r="H157" s="50"/>
      <c r="I157" s="47"/>
      <c r="J157" s="51"/>
      <c r="K157" s="49"/>
    </row>
    <row r="158" spans="1:11" ht="14.25" customHeight="1" hidden="1">
      <c r="A158" s="54"/>
      <c r="B158" s="88"/>
      <c r="C158" s="89" t="s">
        <v>65</v>
      </c>
      <c r="D158" s="88"/>
      <c r="E158" s="181"/>
      <c r="F158" s="88"/>
      <c r="G158" s="88"/>
      <c r="H158" s="90">
        <f>SUM(H159:H218,)</f>
        <v>3826773.7799999993</v>
      </c>
      <c r="I158" s="88"/>
      <c r="J158" s="51"/>
      <c r="K158" s="49"/>
    </row>
    <row r="159" spans="1:11" ht="14.25" customHeight="1" hidden="1">
      <c r="A159" s="54"/>
      <c r="B159" s="105" t="s">
        <v>65</v>
      </c>
      <c r="C159" s="104">
        <v>150101</v>
      </c>
      <c r="D159" s="100" t="s">
        <v>168</v>
      </c>
      <c r="E159" s="101"/>
      <c r="F159" s="102"/>
      <c r="G159" s="101"/>
      <c r="H159" s="101">
        <v>297972</v>
      </c>
      <c r="I159" s="106"/>
      <c r="J159" s="51"/>
      <c r="K159" s="49"/>
    </row>
    <row r="160" spans="1:11" ht="15" hidden="1">
      <c r="A160" s="54"/>
      <c r="B160" s="105" t="s">
        <v>65</v>
      </c>
      <c r="C160" s="104">
        <v>150101</v>
      </c>
      <c r="D160" s="103" t="s">
        <v>169</v>
      </c>
      <c r="E160" s="101"/>
      <c r="F160" s="102"/>
      <c r="G160" s="101"/>
      <c r="H160" s="101">
        <v>295128</v>
      </c>
      <c r="I160" s="106"/>
      <c r="J160" s="51"/>
      <c r="K160" s="49">
        <f>SUM(A160:J160)</f>
        <v>445229</v>
      </c>
    </row>
    <row r="161" spans="1:11" ht="15" hidden="1">
      <c r="A161" s="54"/>
      <c r="B161" s="105" t="s">
        <v>65</v>
      </c>
      <c r="C161" s="104">
        <v>150101</v>
      </c>
      <c r="D161" s="103" t="s">
        <v>170</v>
      </c>
      <c r="E161" s="101"/>
      <c r="F161" s="102"/>
      <c r="G161" s="101"/>
      <c r="H161" s="101">
        <v>300000</v>
      </c>
      <c r="I161" s="106"/>
      <c r="J161" s="51"/>
      <c r="K161" s="49">
        <f>SUM(A161:J161)</f>
        <v>450101</v>
      </c>
    </row>
    <row r="162" spans="1:11" ht="15" hidden="1">
      <c r="A162" s="54"/>
      <c r="B162" s="105" t="s">
        <v>65</v>
      </c>
      <c r="C162" s="104">
        <v>150101</v>
      </c>
      <c r="D162" s="103" t="s">
        <v>171</v>
      </c>
      <c r="E162" s="101"/>
      <c r="F162" s="102"/>
      <c r="G162" s="101"/>
      <c r="H162" s="101">
        <v>200000</v>
      </c>
      <c r="I162" s="106"/>
      <c r="J162" s="51"/>
      <c r="K162" s="49"/>
    </row>
    <row r="163" spans="1:11" ht="15" hidden="1">
      <c r="A163" s="54"/>
      <c r="B163" s="105" t="s">
        <v>65</v>
      </c>
      <c r="C163" s="104">
        <v>150101</v>
      </c>
      <c r="D163" s="103" t="s">
        <v>172</v>
      </c>
      <c r="E163" s="101"/>
      <c r="F163" s="102"/>
      <c r="G163" s="101"/>
      <c r="H163" s="101">
        <v>120000</v>
      </c>
      <c r="I163" s="106"/>
      <c r="J163" s="51"/>
      <c r="K163" s="49">
        <f>SUM(A163:J163)</f>
        <v>270101</v>
      </c>
    </row>
    <row r="164" spans="1:11" ht="15" hidden="1">
      <c r="A164" s="54"/>
      <c r="B164" s="105" t="s">
        <v>65</v>
      </c>
      <c r="C164" s="104">
        <v>150101</v>
      </c>
      <c r="D164" s="103" t="s">
        <v>130</v>
      </c>
      <c r="E164" s="101"/>
      <c r="F164" s="102"/>
      <c r="G164" s="101"/>
      <c r="H164" s="101">
        <v>50000</v>
      </c>
      <c r="I164" s="106"/>
      <c r="J164" s="51"/>
      <c r="K164" s="49"/>
    </row>
    <row r="165" spans="1:11" ht="15" hidden="1">
      <c r="A165" s="54"/>
      <c r="B165" s="105" t="s">
        <v>65</v>
      </c>
      <c r="C165" s="104">
        <v>150101</v>
      </c>
      <c r="D165" s="103" t="s">
        <v>173</v>
      </c>
      <c r="E165" s="101"/>
      <c r="F165" s="102"/>
      <c r="G165" s="101"/>
      <c r="H165" s="101">
        <v>500000</v>
      </c>
      <c r="I165" s="106"/>
      <c r="J165" s="51"/>
      <c r="K165" s="49"/>
    </row>
    <row r="166" spans="1:11" ht="15" hidden="1">
      <c r="A166" s="54"/>
      <c r="B166" s="105" t="s">
        <v>65</v>
      </c>
      <c r="C166" s="104">
        <v>150101</v>
      </c>
      <c r="D166" s="103" t="s">
        <v>174</v>
      </c>
      <c r="E166" s="101"/>
      <c r="F166" s="106"/>
      <c r="G166" s="106"/>
      <c r="H166" s="101">
        <v>150000</v>
      </c>
      <c r="I166" s="106"/>
      <c r="J166" s="51"/>
      <c r="K166" s="49"/>
    </row>
    <row r="167" spans="1:11" ht="15" hidden="1">
      <c r="A167" s="54"/>
      <c r="B167" s="105" t="s">
        <v>65</v>
      </c>
      <c r="C167" s="104">
        <v>150101</v>
      </c>
      <c r="D167" s="103" t="s">
        <v>175</v>
      </c>
      <c r="E167" s="101"/>
      <c r="F167" s="106"/>
      <c r="G167" s="106"/>
      <c r="H167" s="101">
        <v>150000</v>
      </c>
      <c r="I167" s="106"/>
      <c r="J167" s="51"/>
      <c r="K167" s="49"/>
    </row>
    <row r="168" spans="1:11" ht="15" hidden="1">
      <c r="A168" s="54"/>
      <c r="B168" s="105" t="s">
        <v>65</v>
      </c>
      <c r="C168" s="104">
        <v>150101</v>
      </c>
      <c r="D168" s="103" t="s">
        <v>176</v>
      </c>
      <c r="E168" s="101"/>
      <c r="F168" s="106"/>
      <c r="G168" s="106"/>
      <c r="H168" s="101">
        <v>100000</v>
      </c>
      <c r="I168" s="106"/>
      <c r="J168" s="51"/>
      <c r="K168" s="49"/>
    </row>
    <row r="169" spans="1:11" ht="15" hidden="1">
      <c r="A169" s="54"/>
      <c r="B169" s="105" t="s">
        <v>65</v>
      </c>
      <c r="C169" s="104">
        <v>150101</v>
      </c>
      <c r="D169" s="103" t="s">
        <v>177</v>
      </c>
      <c r="E169" s="101"/>
      <c r="F169" s="106"/>
      <c r="G169" s="106"/>
      <c r="H169" s="101">
        <v>20000</v>
      </c>
      <c r="I169" s="106"/>
      <c r="J169" s="51"/>
      <c r="K169" s="49"/>
    </row>
    <row r="170" spans="1:11" ht="15" hidden="1">
      <c r="A170" s="54"/>
      <c r="B170" s="105" t="s">
        <v>65</v>
      </c>
      <c r="C170" s="104">
        <v>150101</v>
      </c>
      <c r="D170" s="103" t="s">
        <v>132</v>
      </c>
      <c r="E170" s="101"/>
      <c r="F170" s="106"/>
      <c r="G170" s="106"/>
      <c r="H170" s="101">
        <v>50000</v>
      </c>
      <c r="I170" s="106"/>
      <c r="J170" s="51"/>
      <c r="K170" s="49"/>
    </row>
    <row r="171" spans="1:11" ht="15" hidden="1">
      <c r="A171" s="54"/>
      <c r="B171" s="105" t="s">
        <v>65</v>
      </c>
      <c r="C171" s="104">
        <v>150101</v>
      </c>
      <c r="D171" s="103" t="s">
        <v>178</v>
      </c>
      <c r="E171" s="106"/>
      <c r="F171" s="106"/>
      <c r="G171" s="106"/>
      <c r="H171" s="101">
        <v>95000</v>
      </c>
      <c r="I171" s="106"/>
      <c r="J171" s="51"/>
      <c r="K171" s="49"/>
    </row>
    <row r="172" spans="1:11" ht="15.75" customHeight="1" hidden="1">
      <c r="A172" s="54"/>
      <c r="B172" s="105" t="s">
        <v>65</v>
      </c>
      <c r="C172" s="104">
        <v>150101</v>
      </c>
      <c r="D172" s="103" t="s">
        <v>179</v>
      </c>
      <c r="E172" s="106"/>
      <c r="F172" s="106"/>
      <c r="G172" s="106"/>
      <c r="H172" s="101">
        <v>200000</v>
      </c>
      <c r="I172" s="106"/>
      <c r="J172" s="51"/>
      <c r="K172" s="49">
        <f>SUM(A172:J172)</f>
        <v>350101</v>
      </c>
    </row>
    <row r="173" spans="1:11" ht="15.75" customHeight="1" hidden="1">
      <c r="A173" s="54"/>
      <c r="B173" s="105" t="s">
        <v>65</v>
      </c>
      <c r="C173" s="104">
        <v>180409</v>
      </c>
      <c r="D173" s="103" t="s">
        <v>180</v>
      </c>
      <c r="E173" s="106"/>
      <c r="F173" s="106"/>
      <c r="G173" s="106"/>
      <c r="H173" s="101">
        <v>100000</v>
      </c>
      <c r="I173" s="106"/>
      <c r="J173" s="51"/>
      <c r="K173" s="49"/>
    </row>
    <row r="174" spans="1:11" ht="24.75" customHeight="1" hidden="1">
      <c r="A174" s="54"/>
      <c r="B174" s="105" t="s">
        <v>65</v>
      </c>
      <c r="C174" s="104">
        <v>150101</v>
      </c>
      <c r="D174" s="103" t="s">
        <v>181</v>
      </c>
      <c r="E174" s="106"/>
      <c r="F174" s="106"/>
      <c r="G174" s="106"/>
      <c r="H174" s="101">
        <v>50000</v>
      </c>
      <c r="I174" s="106"/>
      <c r="J174" s="51"/>
      <c r="K174" s="49">
        <f aca="true" t="shared" si="1" ref="K174:K194">SUM(A174:J174)</f>
        <v>200101</v>
      </c>
    </row>
    <row r="175" spans="1:11" ht="15.75" customHeight="1" hidden="1">
      <c r="A175" s="54"/>
      <c r="B175" s="105" t="s">
        <v>65</v>
      </c>
      <c r="C175" s="104">
        <v>150101</v>
      </c>
      <c r="D175" s="182" t="s">
        <v>195</v>
      </c>
      <c r="E175" s="106"/>
      <c r="F175" s="106"/>
      <c r="G175" s="106"/>
      <c r="H175" s="101">
        <v>100000</v>
      </c>
      <c r="I175" s="106"/>
      <c r="J175" s="51"/>
      <c r="K175" s="49">
        <f t="shared" si="1"/>
        <v>250101</v>
      </c>
    </row>
    <row r="176" spans="1:11" ht="120" customHeight="1" hidden="1">
      <c r="A176" s="54"/>
      <c r="B176" s="105" t="s">
        <v>65</v>
      </c>
      <c r="C176" s="104">
        <v>150101</v>
      </c>
      <c r="D176" s="103" t="s">
        <v>196</v>
      </c>
      <c r="E176" s="106"/>
      <c r="F176" s="106"/>
      <c r="G176" s="106"/>
      <c r="H176" s="101"/>
      <c r="I176" s="106"/>
      <c r="J176" s="51"/>
      <c r="K176" s="49">
        <f t="shared" si="1"/>
        <v>150101</v>
      </c>
    </row>
    <row r="177" spans="1:11" ht="45" customHeight="1" hidden="1">
      <c r="A177" s="54"/>
      <c r="B177" s="105" t="s">
        <v>65</v>
      </c>
      <c r="C177" s="104">
        <v>150101</v>
      </c>
      <c r="D177" s="103" t="s">
        <v>197</v>
      </c>
      <c r="E177" s="106"/>
      <c r="F177" s="106"/>
      <c r="G177" s="106"/>
      <c r="H177" s="101">
        <v>30000</v>
      </c>
      <c r="I177" s="106"/>
      <c r="J177" s="51"/>
      <c r="K177" s="49">
        <f t="shared" si="1"/>
        <v>180101</v>
      </c>
    </row>
    <row r="178" spans="1:11" ht="75" customHeight="1" hidden="1">
      <c r="A178" s="54"/>
      <c r="B178" s="105" t="s">
        <v>65</v>
      </c>
      <c r="C178" s="104">
        <v>150101</v>
      </c>
      <c r="D178" s="103" t="s">
        <v>198</v>
      </c>
      <c r="E178" s="106"/>
      <c r="F178" s="106"/>
      <c r="G178" s="106"/>
      <c r="H178" s="101">
        <v>7096.8</v>
      </c>
      <c r="I178" s="106"/>
      <c r="J178" s="51"/>
      <c r="K178" s="49">
        <f t="shared" si="1"/>
        <v>157197.8</v>
      </c>
    </row>
    <row r="179" spans="1:11" ht="75" customHeight="1" hidden="1">
      <c r="A179" s="54"/>
      <c r="B179" s="105" t="s">
        <v>65</v>
      </c>
      <c r="C179" s="104">
        <v>150101</v>
      </c>
      <c r="D179" s="103" t="s">
        <v>199</v>
      </c>
      <c r="E179" s="106"/>
      <c r="F179" s="106"/>
      <c r="G179" s="106"/>
      <c r="H179" s="101">
        <v>7096.8</v>
      </c>
      <c r="I179" s="106"/>
      <c r="J179" s="51"/>
      <c r="K179" s="49">
        <f t="shared" si="1"/>
        <v>157197.8</v>
      </c>
    </row>
    <row r="180" spans="1:11" ht="105" customHeight="1" hidden="1">
      <c r="A180" s="54"/>
      <c r="B180" s="105" t="s">
        <v>65</v>
      </c>
      <c r="C180" s="104">
        <v>150101</v>
      </c>
      <c r="D180" s="103" t="s">
        <v>200</v>
      </c>
      <c r="E180" s="106"/>
      <c r="F180" s="106"/>
      <c r="G180" s="106"/>
      <c r="H180" s="101">
        <v>7096.8</v>
      </c>
      <c r="I180" s="106"/>
      <c r="J180" s="51"/>
      <c r="K180" s="49">
        <f t="shared" si="1"/>
        <v>157197.8</v>
      </c>
    </row>
    <row r="181" spans="1:11" ht="75" customHeight="1" hidden="1">
      <c r="A181" s="54"/>
      <c r="B181" s="105" t="s">
        <v>65</v>
      </c>
      <c r="C181" s="104">
        <v>150101</v>
      </c>
      <c r="D181" s="103" t="s">
        <v>185</v>
      </c>
      <c r="E181" s="106"/>
      <c r="F181" s="106"/>
      <c r="G181" s="106"/>
      <c r="H181" s="101"/>
      <c r="I181" s="106"/>
      <c r="J181" s="51"/>
      <c r="K181" s="49">
        <f t="shared" si="1"/>
        <v>150101</v>
      </c>
    </row>
    <row r="182" spans="1:11" ht="75" customHeight="1" hidden="1">
      <c r="A182" s="54"/>
      <c r="B182" s="105" t="s">
        <v>65</v>
      </c>
      <c r="C182" s="104">
        <v>150101</v>
      </c>
      <c r="D182" s="103" t="s">
        <v>186</v>
      </c>
      <c r="E182" s="106"/>
      <c r="F182" s="106"/>
      <c r="G182" s="106"/>
      <c r="H182" s="101"/>
      <c r="I182" s="108"/>
      <c r="J182" s="51"/>
      <c r="K182" s="49">
        <f t="shared" si="1"/>
        <v>150101</v>
      </c>
    </row>
    <row r="183" spans="1:11" ht="45" customHeight="1" hidden="1">
      <c r="A183" s="54"/>
      <c r="B183" s="105" t="s">
        <v>65</v>
      </c>
      <c r="C183" s="104">
        <v>150101</v>
      </c>
      <c r="D183" s="103" t="s">
        <v>187</v>
      </c>
      <c r="E183" s="106"/>
      <c r="F183" s="106"/>
      <c r="G183" s="106"/>
      <c r="H183" s="101"/>
      <c r="I183" s="106"/>
      <c r="J183" s="51"/>
      <c r="K183" s="49">
        <f t="shared" si="1"/>
        <v>150101</v>
      </c>
    </row>
    <row r="184" spans="1:11" ht="60" customHeight="1" hidden="1">
      <c r="A184" s="54"/>
      <c r="B184" s="105" t="s">
        <v>65</v>
      </c>
      <c r="C184" s="104">
        <v>150101</v>
      </c>
      <c r="D184" s="103" t="s">
        <v>188</v>
      </c>
      <c r="E184" s="106"/>
      <c r="F184" s="106"/>
      <c r="G184" s="106"/>
      <c r="H184" s="101"/>
      <c r="I184" s="106"/>
      <c r="J184" s="51"/>
      <c r="K184" s="49">
        <f t="shared" si="1"/>
        <v>150101</v>
      </c>
    </row>
    <row r="185" spans="1:11" s="73" customFormat="1" ht="75" customHeight="1" hidden="1">
      <c r="A185" s="70"/>
      <c r="B185" s="105"/>
      <c r="C185" s="104">
        <v>150101</v>
      </c>
      <c r="D185" s="103" t="s">
        <v>201</v>
      </c>
      <c r="E185" s="106"/>
      <c r="F185" s="106"/>
      <c r="G185" s="106"/>
      <c r="H185" s="101">
        <v>60000</v>
      </c>
      <c r="I185" s="106"/>
      <c r="J185" s="51"/>
      <c r="K185" s="72">
        <f t="shared" si="1"/>
        <v>210101</v>
      </c>
    </row>
    <row r="186" spans="1:11" s="73" customFormat="1" ht="135" customHeight="1" hidden="1">
      <c r="A186" s="70"/>
      <c r="B186" s="105"/>
      <c r="C186" s="104">
        <v>150101</v>
      </c>
      <c r="D186" s="103" t="s">
        <v>202</v>
      </c>
      <c r="E186" s="106"/>
      <c r="F186" s="106"/>
      <c r="G186" s="106"/>
      <c r="H186" s="101">
        <v>20000</v>
      </c>
      <c r="I186" s="106"/>
      <c r="J186" s="51"/>
      <c r="K186" s="72">
        <f t="shared" si="1"/>
        <v>170101</v>
      </c>
    </row>
    <row r="187" spans="1:11" s="73" customFormat="1" ht="45" customHeight="1" hidden="1">
      <c r="A187" s="70"/>
      <c r="B187" s="105"/>
      <c r="C187" s="104">
        <v>150101</v>
      </c>
      <c r="D187" s="103" t="s">
        <v>189</v>
      </c>
      <c r="E187" s="106"/>
      <c r="F187" s="106"/>
      <c r="G187" s="106"/>
      <c r="H187" s="101"/>
      <c r="I187" s="106"/>
      <c r="J187" s="51"/>
      <c r="K187" s="72">
        <f t="shared" si="1"/>
        <v>150101</v>
      </c>
    </row>
    <row r="188" spans="1:11" s="73" customFormat="1" ht="60" customHeight="1" hidden="1">
      <c r="A188" s="70"/>
      <c r="B188" s="105"/>
      <c r="C188" s="104">
        <v>150101</v>
      </c>
      <c r="D188" s="103" t="s">
        <v>190</v>
      </c>
      <c r="E188" s="106"/>
      <c r="F188" s="106"/>
      <c r="G188" s="106"/>
      <c r="H188" s="101"/>
      <c r="I188" s="106"/>
      <c r="J188" s="51"/>
      <c r="K188" s="72">
        <f t="shared" si="1"/>
        <v>150101</v>
      </c>
    </row>
    <row r="189" spans="1:11" ht="30" customHeight="1" hidden="1">
      <c r="A189" s="54"/>
      <c r="B189" s="105"/>
      <c r="C189" s="104">
        <v>150101</v>
      </c>
      <c r="D189" s="103" t="s">
        <v>191</v>
      </c>
      <c r="E189" s="106"/>
      <c r="F189" s="106"/>
      <c r="G189" s="106"/>
      <c r="H189" s="101"/>
      <c r="I189" s="106"/>
      <c r="J189" s="51"/>
      <c r="K189" s="49">
        <f t="shared" si="1"/>
        <v>150101</v>
      </c>
    </row>
    <row r="190" spans="1:11" ht="105" customHeight="1" hidden="1">
      <c r="A190" s="54"/>
      <c r="B190" s="105"/>
      <c r="C190" s="104">
        <v>150101</v>
      </c>
      <c r="D190" s="103" t="s">
        <v>203</v>
      </c>
      <c r="E190" s="106"/>
      <c r="F190" s="106"/>
      <c r="G190" s="106"/>
      <c r="H190" s="101">
        <v>44626</v>
      </c>
      <c r="I190" s="106"/>
      <c r="J190" s="51"/>
      <c r="K190" s="49">
        <f t="shared" si="1"/>
        <v>194727</v>
      </c>
    </row>
    <row r="191" spans="1:11" ht="150" customHeight="1" hidden="1">
      <c r="A191" s="54"/>
      <c r="B191" s="105"/>
      <c r="C191" s="104">
        <v>150101</v>
      </c>
      <c r="D191" s="103" t="s">
        <v>204</v>
      </c>
      <c r="E191" s="106"/>
      <c r="F191" s="106"/>
      <c r="G191" s="106"/>
      <c r="H191" s="101">
        <v>5374</v>
      </c>
      <c r="I191" s="106"/>
      <c r="J191" s="51"/>
      <c r="K191" s="49">
        <f t="shared" si="1"/>
        <v>155475</v>
      </c>
    </row>
    <row r="192" spans="1:11" ht="315" customHeight="1" hidden="1">
      <c r="A192" s="54"/>
      <c r="B192" s="105"/>
      <c r="C192" s="104">
        <v>150101</v>
      </c>
      <c r="D192" s="103" t="s">
        <v>205</v>
      </c>
      <c r="E192" s="106"/>
      <c r="F192" s="106"/>
      <c r="G192" s="106"/>
      <c r="H192" s="101">
        <v>44200</v>
      </c>
      <c r="I192" s="106"/>
      <c r="J192" s="51"/>
      <c r="K192" s="49">
        <f t="shared" si="1"/>
        <v>194301</v>
      </c>
    </row>
    <row r="193" spans="1:11" ht="105" customHeight="1" hidden="1">
      <c r="A193" s="54"/>
      <c r="B193" s="105"/>
      <c r="C193" s="104">
        <v>150101</v>
      </c>
      <c r="D193" s="103" t="s">
        <v>206</v>
      </c>
      <c r="E193" s="106"/>
      <c r="F193" s="106"/>
      <c r="G193" s="106"/>
      <c r="H193" s="101">
        <v>30000</v>
      </c>
      <c r="I193" s="106"/>
      <c r="J193" s="51"/>
      <c r="K193" s="49">
        <f t="shared" si="1"/>
        <v>180101</v>
      </c>
    </row>
    <row r="194" spans="1:11" s="58" customFormat="1" ht="15" customHeight="1" hidden="1">
      <c r="A194" s="54"/>
      <c r="B194" s="105"/>
      <c r="C194" s="104">
        <v>150101</v>
      </c>
      <c r="D194" s="103" t="s">
        <v>182</v>
      </c>
      <c r="E194" s="106"/>
      <c r="F194" s="106"/>
      <c r="G194" s="106"/>
      <c r="H194" s="101">
        <v>200000</v>
      </c>
      <c r="I194" s="106"/>
      <c r="J194" s="53">
        <f>SUM(J25:J30)</f>
        <v>334.9</v>
      </c>
      <c r="K194" s="56">
        <f t="shared" si="1"/>
        <v>350435.9</v>
      </c>
    </row>
    <row r="195" spans="1:11" s="58" customFormat="1" ht="11.25" customHeight="1" hidden="1">
      <c r="A195" s="98"/>
      <c r="B195" s="105"/>
      <c r="C195" s="104">
        <v>150101</v>
      </c>
      <c r="D195" s="103" t="s">
        <v>207</v>
      </c>
      <c r="E195" s="106"/>
      <c r="F195" s="106"/>
      <c r="G195" s="106"/>
      <c r="H195" s="101">
        <v>5000</v>
      </c>
      <c r="I195" s="106"/>
      <c r="J195" s="98"/>
      <c r="K195" s="98"/>
    </row>
    <row r="196" spans="1:11" ht="75" customHeight="1" hidden="1">
      <c r="A196" s="54"/>
      <c r="B196" s="105"/>
      <c r="C196" s="104">
        <v>150101</v>
      </c>
      <c r="D196" s="103" t="s">
        <v>208</v>
      </c>
      <c r="E196" s="106"/>
      <c r="F196" s="106"/>
      <c r="G196" s="106"/>
      <c r="H196" s="101">
        <v>40698.38</v>
      </c>
      <c r="I196" s="106"/>
      <c r="J196" s="53">
        <v>60000</v>
      </c>
      <c r="K196" s="49">
        <f>SUM(A196:J196)</f>
        <v>250799.38</v>
      </c>
    </row>
    <row r="197" spans="1:11" s="58" customFormat="1" ht="120" customHeight="1" hidden="1">
      <c r="A197" s="54"/>
      <c r="B197" s="105"/>
      <c r="C197" s="104">
        <v>150101</v>
      </c>
      <c r="D197" s="103" t="s">
        <v>209</v>
      </c>
      <c r="E197" s="106"/>
      <c r="F197" s="106"/>
      <c r="G197" s="106"/>
      <c r="H197" s="101">
        <v>15000</v>
      </c>
      <c r="I197" s="106"/>
      <c r="J197" s="53">
        <f>SUM(J196:J196)</f>
        <v>60000</v>
      </c>
      <c r="K197" s="56">
        <f>SUM(A197:J197)</f>
        <v>225101</v>
      </c>
    </row>
    <row r="198" spans="1:11" s="58" customFormat="1" ht="15" hidden="1">
      <c r="A198" s="54"/>
      <c r="B198" s="105"/>
      <c r="C198" s="104">
        <v>150101</v>
      </c>
      <c r="D198" s="103" t="s">
        <v>183</v>
      </c>
      <c r="E198" s="106"/>
      <c r="F198" s="106"/>
      <c r="G198" s="106"/>
      <c r="H198" s="101">
        <v>100000</v>
      </c>
      <c r="I198" s="106"/>
      <c r="J198" s="53">
        <f>J194+J197</f>
        <v>60334.9</v>
      </c>
      <c r="K198" s="56">
        <f>SUM(A198:J198)</f>
        <v>310435.9</v>
      </c>
    </row>
    <row r="199" spans="2:9" ht="45" customHeight="1" hidden="1">
      <c r="B199" s="96"/>
      <c r="C199" s="104">
        <v>150101</v>
      </c>
      <c r="D199" s="71" t="s">
        <v>210</v>
      </c>
      <c r="E199" s="49"/>
      <c r="F199" s="49"/>
      <c r="G199" s="49"/>
      <c r="H199" s="50">
        <v>75120</v>
      </c>
      <c r="I199" s="72"/>
    </row>
    <row r="200" spans="2:9" ht="22.5" customHeight="1" hidden="1">
      <c r="B200" s="96"/>
      <c r="C200" s="104">
        <v>150101</v>
      </c>
      <c r="D200" s="71" t="s">
        <v>184</v>
      </c>
      <c r="E200" s="49"/>
      <c r="F200" s="49"/>
      <c r="G200" s="49"/>
      <c r="H200" s="50">
        <v>280450</v>
      </c>
      <c r="I200" s="72"/>
    </row>
    <row r="201" spans="2:9" s="93" customFormat="1" ht="31.5" customHeight="1" hidden="1">
      <c r="B201" s="86"/>
      <c r="C201" s="104">
        <v>150101</v>
      </c>
      <c r="D201" s="103"/>
      <c r="E201" s="57"/>
      <c r="F201" s="57"/>
      <c r="G201" s="57"/>
      <c r="H201" s="50"/>
      <c r="I201" s="49"/>
    </row>
    <row r="202" spans="1:11" ht="15" hidden="1">
      <c r="A202" s="84">
        <f>SUM(A25:A201)</f>
        <v>27524</v>
      </c>
      <c r="B202" s="86"/>
      <c r="C202" s="104">
        <v>150101</v>
      </c>
      <c r="D202" s="98"/>
      <c r="E202" s="98"/>
      <c r="F202" s="98"/>
      <c r="G202" s="98"/>
      <c r="H202" s="98"/>
      <c r="I202" s="49"/>
      <c r="J202" s="85">
        <f>SUM(J198)</f>
        <v>60334.9</v>
      </c>
      <c r="K202" s="85">
        <f>SUM(H202:J202)</f>
        <v>60334.9</v>
      </c>
    </row>
    <row r="203" spans="2:9" ht="15" hidden="1">
      <c r="B203" s="86"/>
      <c r="C203" s="104">
        <v>150101</v>
      </c>
      <c r="D203" s="28"/>
      <c r="E203" s="55"/>
      <c r="F203" s="49"/>
      <c r="G203" s="49"/>
      <c r="H203" s="50"/>
      <c r="I203" s="49"/>
    </row>
    <row r="204" spans="2:9" ht="15" hidden="1">
      <c r="B204" s="86"/>
      <c r="C204" s="104">
        <v>150101</v>
      </c>
      <c r="D204" s="28"/>
      <c r="E204" s="55"/>
      <c r="F204" s="56"/>
      <c r="G204" s="56"/>
      <c r="H204" s="57"/>
      <c r="I204" s="49"/>
    </row>
    <row r="205" spans="2:9" ht="15" hidden="1">
      <c r="B205" s="86"/>
      <c r="C205" s="104">
        <v>150101</v>
      </c>
      <c r="D205" s="28"/>
      <c r="E205" s="55"/>
      <c r="F205" s="56"/>
      <c r="G205" s="56"/>
      <c r="H205" s="50"/>
      <c r="I205" s="49"/>
    </row>
    <row r="206" spans="2:9" ht="15" hidden="1">
      <c r="B206" s="86"/>
      <c r="C206" s="104">
        <v>150101</v>
      </c>
      <c r="D206" s="28"/>
      <c r="E206" s="55"/>
      <c r="F206" s="56"/>
      <c r="G206" s="56"/>
      <c r="H206" s="50"/>
      <c r="I206" s="49"/>
    </row>
    <row r="207" spans="2:9" ht="15" hidden="1">
      <c r="B207" s="86"/>
      <c r="C207" s="104">
        <v>150101</v>
      </c>
      <c r="D207" s="28"/>
      <c r="E207" s="55"/>
      <c r="F207" s="56"/>
      <c r="G207" s="56"/>
      <c r="H207" s="50"/>
      <c r="I207" s="49"/>
    </row>
    <row r="208" spans="2:9" ht="15" hidden="1">
      <c r="B208" s="86"/>
      <c r="C208" s="104">
        <v>150101</v>
      </c>
      <c r="D208" s="28"/>
      <c r="E208" s="55"/>
      <c r="F208" s="56"/>
      <c r="G208" s="56"/>
      <c r="H208" s="50"/>
      <c r="I208" s="49"/>
    </row>
    <row r="209" spans="2:9" ht="15" hidden="1">
      <c r="B209" s="86"/>
      <c r="C209" s="104">
        <v>150101</v>
      </c>
      <c r="D209" s="28"/>
      <c r="E209" s="55"/>
      <c r="F209" s="56"/>
      <c r="G209" s="56"/>
      <c r="H209" s="50"/>
      <c r="I209" s="49"/>
    </row>
    <row r="210" spans="2:9" ht="15" hidden="1">
      <c r="B210" s="86"/>
      <c r="C210" s="104">
        <v>150101</v>
      </c>
      <c r="D210" s="28" t="s">
        <v>211</v>
      </c>
      <c r="E210" s="55"/>
      <c r="F210" s="56"/>
      <c r="G210" s="56"/>
      <c r="H210" s="50">
        <v>22980</v>
      </c>
      <c r="I210" s="49"/>
    </row>
    <row r="211" spans="2:9" ht="30" hidden="1">
      <c r="B211" s="86"/>
      <c r="C211" s="104">
        <v>150101</v>
      </c>
      <c r="D211" s="28" t="s">
        <v>212</v>
      </c>
      <c r="E211" s="55">
        <v>406</v>
      </c>
      <c r="F211" s="56"/>
      <c r="G211" s="56"/>
      <c r="H211" s="50">
        <v>406</v>
      </c>
      <c r="I211" s="49"/>
    </row>
    <row r="212" spans="2:9" ht="15" hidden="1">
      <c r="B212" s="86"/>
      <c r="C212" s="104">
        <v>150101</v>
      </c>
      <c r="D212" s="28" t="s">
        <v>213</v>
      </c>
      <c r="E212" s="55"/>
      <c r="F212" s="56"/>
      <c r="G212" s="56"/>
      <c r="H212" s="50">
        <v>666</v>
      </c>
      <c r="I212" s="49"/>
    </row>
    <row r="213" spans="2:9" ht="15" hidden="1">
      <c r="B213" s="86"/>
      <c r="C213" s="104">
        <v>150101</v>
      </c>
      <c r="D213" s="28" t="s">
        <v>214</v>
      </c>
      <c r="E213" s="55">
        <v>917</v>
      </c>
      <c r="F213" s="56"/>
      <c r="G213" s="56"/>
      <c r="H213" s="50">
        <v>917</v>
      </c>
      <c r="I213" s="49"/>
    </row>
    <row r="214" spans="2:9" ht="15" hidden="1">
      <c r="B214" s="86"/>
      <c r="C214" s="104">
        <v>150101</v>
      </c>
      <c r="D214" s="28" t="s">
        <v>215</v>
      </c>
      <c r="E214" s="55">
        <v>2186</v>
      </c>
      <c r="F214" s="56"/>
      <c r="G214" s="56"/>
      <c r="H214" s="50">
        <v>2186</v>
      </c>
      <c r="I214" s="49"/>
    </row>
    <row r="215" spans="2:9" ht="15" hidden="1">
      <c r="B215" s="86"/>
      <c r="C215" s="104">
        <v>150101</v>
      </c>
      <c r="D215" s="28" t="s">
        <v>216</v>
      </c>
      <c r="E215" s="55">
        <v>12000</v>
      </c>
      <c r="F215" s="56"/>
      <c r="G215" s="56"/>
      <c r="H215" s="50">
        <v>12000</v>
      </c>
      <c r="I215" s="49"/>
    </row>
    <row r="216" spans="2:9" ht="15" hidden="1">
      <c r="B216" s="86"/>
      <c r="C216" s="104">
        <v>150101</v>
      </c>
      <c r="D216" s="28" t="s">
        <v>217</v>
      </c>
      <c r="E216" s="55">
        <v>19200</v>
      </c>
      <c r="F216" s="56"/>
      <c r="G216" s="56"/>
      <c r="H216" s="50">
        <f>15600+3600</f>
        <v>19200</v>
      </c>
      <c r="I216" s="49"/>
    </row>
    <row r="217" spans="2:9" ht="15" hidden="1">
      <c r="B217" s="86"/>
      <c r="C217" s="104">
        <v>150101</v>
      </c>
      <c r="D217" s="28" t="s">
        <v>218</v>
      </c>
      <c r="E217" s="55"/>
      <c r="F217" s="56"/>
      <c r="G217" s="56"/>
      <c r="H217" s="50">
        <v>8560</v>
      </c>
      <c r="I217" s="49"/>
    </row>
    <row r="218" spans="2:9" ht="15" hidden="1">
      <c r="B218" s="86"/>
      <c r="C218" s="104">
        <v>180409</v>
      </c>
      <c r="D218" s="28" t="s">
        <v>131</v>
      </c>
      <c r="E218" s="55"/>
      <c r="F218" s="56"/>
      <c r="G218" s="56"/>
      <c r="H218" s="50">
        <v>10000</v>
      </c>
      <c r="I218" s="49"/>
    </row>
    <row r="219" spans="2:9" ht="15" hidden="1">
      <c r="B219" s="86"/>
      <c r="C219" s="104">
        <v>150101</v>
      </c>
      <c r="D219" s="28" t="s">
        <v>219</v>
      </c>
      <c r="E219" s="55"/>
      <c r="F219" s="56"/>
      <c r="G219" s="56"/>
      <c r="H219" s="50">
        <v>2708</v>
      </c>
      <c r="I219" s="49"/>
    </row>
    <row r="220" spans="2:9" ht="15" hidden="1">
      <c r="B220" s="86"/>
      <c r="C220" s="104">
        <v>150101</v>
      </c>
      <c r="D220" s="28" t="s">
        <v>220</v>
      </c>
      <c r="E220" s="55"/>
      <c r="F220" s="56"/>
      <c r="G220" s="56"/>
      <c r="H220" s="50">
        <v>1671</v>
      </c>
      <c r="I220" s="49"/>
    </row>
    <row r="221" spans="2:9" ht="15" hidden="1">
      <c r="B221" s="86"/>
      <c r="C221" s="104">
        <v>150101</v>
      </c>
      <c r="D221" s="28" t="s">
        <v>221</v>
      </c>
      <c r="E221" s="55"/>
      <c r="F221" s="56"/>
      <c r="G221" s="56"/>
      <c r="H221" s="50">
        <v>3366</v>
      </c>
      <c r="I221" s="49"/>
    </row>
    <row r="222" spans="2:9" ht="15" hidden="1">
      <c r="B222" s="86"/>
      <c r="C222" s="104">
        <v>150101</v>
      </c>
      <c r="D222" s="28" t="s">
        <v>222</v>
      </c>
      <c r="E222" s="55"/>
      <c r="F222" s="56"/>
      <c r="G222" s="56"/>
      <c r="H222" s="50">
        <v>4500</v>
      </c>
      <c r="I222" s="49"/>
    </row>
    <row r="223" spans="2:9" ht="15" hidden="1">
      <c r="B223" s="86"/>
      <c r="C223" s="104">
        <v>150101</v>
      </c>
      <c r="D223" s="28" t="s">
        <v>223</v>
      </c>
      <c r="E223" s="55"/>
      <c r="F223" s="56"/>
      <c r="G223" s="56"/>
      <c r="H223" s="50">
        <v>8411</v>
      </c>
      <c r="I223" s="49"/>
    </row>
    <row r="224" spans="2:9" ht="15" hidden="1">
      <c r="B224" s="86"/>
      <c r="C224" s="104">
        <v>150101</v>
      </c>
      <c r="D224" s="28" t="s">
        <v>224</v>
      </c>
      <c r="E224" s="55">
        <v>1200</v>
      </c>
      <c r="F224" s="56"/>
      <c r="G224" s="56"/>
      <c r="H224" s="50">
        <v>1200</v>
      </c>
      <c r="I224" s="49"/>
    </row>
    <row r="225" spans="2:9" ht="15" hidden="1">
      <c r="B225" s="86"/>
      <c r="C225" s="104">
        <v>150101</v>
      </c>
      <c r="D225" s="28" t="s">
        <v>225</v>
      </c>
      <c r="E225" s="55">
        <v>7200</v>
      </c>
      <c r="F225" s="56"/>
      <c r="G225" s="56"/>
      <c r="H225" s="50">
        <v>7200</v>
      </c>
      <c r="I225" s="49"/>
    </row>
    <row r="226" spans="2:9" ht="15" hidden="1">
      <c r="B226" s="86"/>
      <c r="C226" s="104">
        <v>150101</v>
      </c>
      <c r="D226" s="28" t="s">
        <v>226</v>
      </c>
      <c r="E226" s="55">
        <v>1200</v>
      </c>
      <c r="F226" s="56"/>
      <c r="G226" s="56"/>
      <c r="H226" s="50">
        <v>1200</v>
      </c>
      <c r="I226" s="49"/>
    </row>
    <row r="227" spans="2:9" ht="15" hidden="1">
      <c r="B227" s="86"/>
      <c r="C227" s="104">
        <v>150101</v>
      </c>
      <c r="D227" s="28" t="s">
        <v>227</v>
      </c>
      <c r="E227" s="55">
        <v>34205</v>
      </c>
      <c r="F227" s="56"/>
      <c r="G227" s="56"/>
      <c r="H227" s="50">
        <v>34205</v>
      </c>
      <c r="I227" s="49"/>
    </row>
    <row r="228" spans="2:9" ht="15" hidden="1">
      <c r="B228" s="86"/>
      <c r="C228" s="104">
        <v>150101</v>
      </c>
      <c r="D228" s="28" t="s">
        <v>228</v>
      </c>
      <c r="E228" s="55">
        <v>7676</v>
      </c>
      <c r="F228" s="56"/>
      <c r="G228" s="56"/>
      <c r="H228" s="50">
        <v>7676</v>
      </c>
      <c r="I228" s="49"/>
    </row>
    <row r="229" spans="2:9" ht="15" hidden="1">
      <c r="B229" s="86"/>
      <c r="C229" s="104">
        <v>150101</v>
      </c>
      <c r="D229" s="28" t="s">
        <v>229</v>
      </c>
      <c r="E229" s="55">
        <v>18522</v>
      </c>
      <c r="F229" s="56"/>
      <c r="G229" s="56"/>
      <c r="H229" s="50">
        <v>18522</v>
      </c>
      <c r="I229" s="49"/>
    </row>
    <row r="230" spans="2:9" ht="15" hidden="1">
      <c r="B230" s="86"/>
      <c r="C230" s="104">
        <v>150101</v>
      </c>
      <c r="D230" s="28" t="s">
        <v>230</v>
      </c>
      <c r="E230" s="55"/>
      <c r="F230" s="56"/>
      <c r="G230" s="56"/>
      <c r="H230" s="50">
        <v>37000</v>
      </c>
      <c r="I230" s="49"/>
    </row>
    <row r="231" spans="2:9" ht="15" hidden="1">
      <c r="B231" s="86"/>
      <c r="C231" s="104">
        <v>150101</v>
      </c>
      <c r="D231" s="28" t="s">
        <v>231</v>
      </c>
      <c r="E231" s="55"/>
      <c r="F231" s="56"/>
      <c r="G231" s="56"/>
      <c r="H231" s="50">
        <v>5000</v>
      </c>
      <c r="I231" s="49"/>
    </row>
    <row r="232" spans="2:9" ht="15" hidden="1">
      <c r="B232" s="86"/>
      <c r="C232" s="104">
        <v>150101</v>
      </c>
      <c r="D232" s="28" t="s">
        <v>232</v>
      </c>
      <c r="E232" s="55"/>
      <c r="F232" s="56"/>
      <c r="G232" s="56"/>
      <c r="H232" s="50">
        <v>20000</v>
      </c>
      <c r="I232" s="49"/>
    </row>
    <row r="233" spans="2:9" ht="15" hidden="1">
      <c r="B233" s="86"/>
      <c r="C233" s="104">
        <v>150101</v>
      </c>
      <c r="D233" s="28" t="s">
        <v>233</v>
      </c>
      <c r="E233" s="55"/>
      <c r="F233" s="56"/>
      <c r="G233" s="56"/>
      <c r="H233" s="50">
        <v>10000</v>
      </c>
      <c r="I233" s="49"/>
    </row>
    <row r="234" spans="2:9" ht="15" hidden="1">
      <c r="B234" s="86"/>
      <c r="C234" s="104">
        <v>150101</v>
      </c>
      <c r="D234" s="28" t="s">
        <v>234</v>
      </c>
      <c r="E234" s="55"/>
      <c r="F234" s="56"/>
      <c r="G234" s="56"/>
      <c r="H234" s="50">
        <v>8936</v>
      </c>
      <c r="I234" s="49"/>
    </row>
    <row r="235" spans="2:9" ht="15" hidden="1">
      <c r="B235" s="86"/>
      <c r="C235" s="104">
        <v>150101</v>
      </c>
      <c r="D235" s="28" t="s">
        <v>235</v>
      </c>
      <c r="E235" s="55"/>
      <c r="F235" s="56"/>
      <c r="G235" s="56"/>
      <c r="H235" s="50">
        <v>5048</v>
      </c>
      <c r="I235" s="49"/>
    </row>
    <row r="236" spans="2:9" ht="15" hidden="1">
      <c r="B236" s="86"/>
      <c r="C236" s="104">
        <v>150101</v>
      </c>
      <c r="D236" s="28" t="s">
        <v>236</v>
      </c>
      <c r="E236" s="55"/>
      <c r="F236" s="56"/>
      <c r="G236" s="56"/>
      <c r="H236" s="50">
        <v>3393</v>
      </c>
      <c r="I236" s="49"/>
    </row>
    <row r="237" spans="2:9" ht="15" hidden="1">
      <c r="B237" s="86"/>
      <c r="C237" s="104">
        <v>150101</v>
      </c>
      <c r="D237" s="28" t="s">
        <v>237</v>
      </c>
      <c r="E237" s="55"/>
      <c r="F237" s="56"/>
      <c r="G237" s="56"/>
      <c r="H237" s="50">
        <v>16000</v>
      </c>
      <c r="I237" s="49"/>
    </row>
    <row r="238" spans="2:9" ht="15" hidden="1">
      <c r="B238" s="86"/>
      <c r="C238" s="104">
        <v>180409</v>
      </c>
      <c r="D238" s="28" t="s">
        <v>133</v>
      </c>
      <c r="E238" s="55"/>
      <c r="F238" s="56"/>
      <c r="G238" s="56"/>
      <c r="H238" s="50">
        <v>250000</v>
      </c>
      <c r="I238" s="49"/>
    </row>
    <row r="239" spans="2:9" ht="15" hidden="1">
      <c r="B239" s="86"/>
      <c r="C239" s="104"/>
      <c r="D239" s="28"/>
      <c r="E239" s="55"/>
      <c r="F239" s="56"/>
      <c r="G239" s="56"/>
      <c r="H239" s="50"/>
      <c r="I239" s="49"/>
    </row>
    <row r="240" spans="2:9" ht="15" hidden="1">
      <c r="B240" s="86"/>
      <c r="C240" s="52"/>
      <c r="D240" s="28" t="s">
        <v>22</v>
      </c>
      <c r="E240" s="57">
        <f>SUM(E159:E238)</f>
        <v>104712</v>
      </c>
      <c r="F240" s="57" t="s">
        <v>112</v>
      </c>
      <c r="G240" s="57">
        <f>G201+G204</f>
        <v>0</v>
      </c>
      <c r="H240" s="57">
        <f>SUM(H159:H238)</f>
        <v>4272809.779999999</v>
      </c>
      <c r="I240" s="49"/>
    </row>
    <row r="241" spans="5:9" ht="15" hidden="1">
      <c r="E241" s="59"/>
      <c r="F241" s="60"/>
      <c r="G241" s="60"/>
      <c r="H241" s="61"/>
      <c r="I241" s="49"/>
    </row>
    <row r="242" spans="2:9" ht="15" hidden="1">
      <c r="B242" s="156"/>
      <c r="I242" s="49"/>
    </row>
    <row r="243" spans="2:9" ht="28.5" customHeight="1">
      <c r="B243" s="156"/>
      <c r="C243" s="189" t="s">
        <v>113</v>
      </c>
      <c r="D243" s="64"/>
      <c r="E243" s="109" t="s">
        <v>90</v>
      </c>
      <c r="F243" s="93"/>
      <c r="G243" s="93"/>
      <c r="H243" s="95"/>
      <c r="I243" s="49"/>
    </row>
  </sheetData>
  <mergeCells count="11">
    <mergeCell ref="B152:I152"/>
    <mergeCell ref="G8:G9"/>
    <mergeCell ref="H8:H9"/>
    <mergeCell ref="B154:I154"/>
    <mergeCell ref="B153:I153"/>
    <mergeCell ref="A4:I4"/>
    <mergeCell ref="A5:I5"/>
    <mergeCell ref="A6:I6"/>
    <mergeCell ref="D8:D9"/>
    <mergeCell ref="E8:E9"/>
    <mergeCell ref="F8:F9"/>
  </mergeCells>
  <printOptions/>
  <pageMargins left="0.2755905511811024" right="0.2755905511811024" top="0.1968503937007874" bottom="0.1968503937007874" header="0.11811023622047245" footer="0.15748031496062992"/>
  <pageSetup horizontalDpi="300" verticalDpi="300" orientation="landscape" paperSize="9" scale="55" r:id="rId1"/>
  <rowBreaks count="2" manualBreakCount="2">
    <brk id="45" min="1" max="10" man="1"/>
    <brk id="105" min="1" max="10" man="1"/>
  </rowBreaks>
  <colBreaks count="1" manualBreakCount="1">
    <brk id="8" max="20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4" sqref="A4:I4"/>
    </sheetView>
  </sheetViews>
  <sheetFormatPr defaultColWidth="9.00390625" defaultRowHeight="12.75"/>
  <cols>
    <col min="1" max="1" width="13.75390625" style="136" customWidth="1"/>
    <col min="2" max="2" width="46.25390625" style="136" customWidth="1"/>
    <col min="3" max="3" width="20.25390625" style="136" customWidth="1"/>
    <col min="4" max="4" width="15.875" style="136" customWidth="1"/>
    <col min="5" max="5" width="16.25390625" style="136" customWidth="1"/>
    <col min="6" max="6" width="12.125" style="136" customWidth="1"/>
    <col min="7" max="16384" width="9.125" style="136" customWidth="1"/>
  </cols>
  <sheetData>
    <row r="1" spans="1:9" ht="15">
      <c r="A1" s="132"/>
      <c r="B1" s="133"/>
      <c r="C1" s="133"/>
      <c r="D1" s="134"/>
      <c r="E1" s="30" t="s">
        <v>253</v>
      </c>
      <c r="F1" s="30"/>
      <c r="G1" s="135"/>
      <c r="I1" s="135"/>
    </row>
    <row r="2" spans="1:9" ht="15">
      <c r="A2" s="132"/>
      <c r="B2" s="133"/>
      <c r="C2" s="133"/>
      <c r="D2" s="134"/>
      <c r="E2" s="33" t="s">
        <v>428</v>
      </c>
      <c r="F2" s="30"/>
      <c r="G2" s="33"/>
      <c r="I2" s="137"/>
    </row>
    <row r="3" spans="1:9" ht="15">
      <c r="A3" s="132"/>
      <c r="B3" s="133"/>
      <c r="C3" s="133"/>
      <c r="D3" s="134"/>
      <c r="E3" s="33" t="s">
        <v>163</v>
      </c>
      <c r="F3" s="30" t="s">
        <v>425</v>
      </c>
      <c r="G3" s="33"/>
      <c r="I3" s="137"/>
    </row>
    <row r="4" spans="1:9" ht="14.25">
      <c r="A4" s="298"/>
      <c r="B4" s="298"/>
      <c r="C4" s="298"/>
      <c r="D4" s="298"/>
      <c r="E4" s="298"/>
      <c r="F4" s="298"/>
      <c r="G4" s="298"/>
      <c r="H4" s="298"/>
      <c r="I4" s="298"/>
    </row>
    <row r="5" spans="1:9" ht="14.25">
      <c r="A5" s="298" t="s">
        <v>254</v>
      </c>
      <c r="B5" s="298"/>
      <c r="C5" s="298"/>
      <c r="D5" s="298"/>
      <c r="E5" s="298"/>
      <c r="F5" s="298"/>
      <c r="G5" s="167"/>
      <c r="H5" s="167"/>
      <c r="I5" s="167"/>
    </row>
    <row r="6" spans="1:9" ht="9.75" customHeight="1">
      <c r="A6" s="298"/>
      <c r="B6" s="298"/>
      <c r="C6" s="298"/>
      <c r="D6" s="298"/>
      <c r="E6" s="298"/>
      <c r="F6" s="298"/>
      <c r="G6" s="298"/>
      <c r="H6" s="298"/>
      <c r="I6" s="298"/>
    </row>
    <row r="7" spans="1:9" ht="15" hidden="1">
      <c r="A7" s="132"/>
      <c r="B7" s="133"/>
      <c r="C7" s="133"/>
      <c r="D7" s="134"/>
      <c r="E7" s="139"/>
      <c r="F7" s="132"/>
      <c r="G7" s="132"/>
      <c r="H7" s="135"/>
      <c r="I7" s="132"/>
    </row>
    <row r="8" spans="1:9" ht="45" customHeight="1">
      <c r="A8" s="300" t="s">
        <v>0</v>
      </c>
      <c r="B8" s="300" t="s">
        <v>79</v>
      </c>
      <c r="C8" s="300" t="s">
        <v>50</v>
      </c>
      <c r="D8" s="300" t="s">
        <v>51</v>
      </c>
      <c r="E8" s="300"/>
      <c r="F8" s="300" t="s">
        <v>4</v>
      </c>
      <c r="G8" s="301"/>
      <c r="H8" s="302"/>
      <c r="I8" s="128"/>
    </row>
    <row r="9" spans="1:9" ht="30">
      <c r="A9" s="300"/>
      <c r="B9" s="300"/>
      <c r="C9" s="300"/>
      <c r="D9" s="124" t="s">
        <v>4</v>
      </c>
      <c r="E9" s="168" t="s">
        <v>142</v>
      </c>
      <c r="F9" s="300"/>
      <c r="G9" s="301"/>
      <c r="H9" s="302"/>
      <c r="I9" s="128"/>
    </row>
    <row r="10" spans="1:9" ht="15.75">
      <c r="A10" s="88">
        <v>1</v>
      </c>
      <c r="B10" s="89" t="s">
        <v>143</v>
      </c>
      <c r="C10" s="88">
        <v>3</v>
      </c>
      <c r="D10" s="89" t="s">
        <v>144</v>
      </c>
      <c r="E10" s="88">
        <v>5</v>
      </c>
      <c r="F10" s="89" t="s">
        <v>145</v>
      </c>
      <c r="G10" s="142"/>
      <c r="H10" s="142"/>
      <c r="I10" s="141"/>
    </row>
    <row r="11" spans="1:9" ht="15">
      <c r="A11" s="169" t="s">
        <v>146</v>
      </c>
      <c r="B11" s="173" t="s">
        <v>82</v>
      </c>
      <c r="C11" s="171">
        <f>C12</f>
        <v>-3299174.58</v>
      </c>
      <c r="D11" s="171">
        <f>D12</f>
        <v>4369816.17</v>
      </c>
      <c r="E11" s="171">
        <f>E12</f>
        <v>4251274.5</v>
      </c>
      <c r="F11" s="172">
        <f>C11+D11</f>
        <v>1070641.5899999999</v>
      </c>
      <c r="G11" s="145"/>
      <c r="H11" s="145"/>
      <c r="I11" s="146"/>
    </row>
    <row r="12" spans="1:9" ht="28.5">
      <c r="A12" s="169" t="s">
        <v>147</v>
      </c>
      <c r="B12" s="170" t="s">
        <v>152</v>
      </c>
      <c r="C12" s="171">
        <f>C13-C14+C15</f>
        <v>-3299174.58</v>
      </c>
      <c r="D12" s="171">
        <f>D13-D14+D15</f>
        <v>4369816.17</v>
      </c>
      <c r="E12" s="171">
        <f>E13-E14+E15</f>
        <v>4251274.5</v>
      </c>
      <c r="F12" s="172">
        <f aca="true" t="shared" si="0" ref="F12:F22">C12+D12</f>
        <v>1070641.5899999999</v>
      </c>
      <c r="G12" s="145"/>
      <c r="H12" s="145"/>
      <c r="I12" s="146"/>
    </row>
    <row r="13" spans="1:9" ht="15">
      <c r="A13" s="105" t="s">
        <v>249</v>
      </c>
      <c r="B13" s="129" t="s">
        <v>84</v>
      </c>
      <c r="C13" s="130">
        <v>101825.42</v>
      </c>
      <c r="D13" s="131">
        <f>148541.67+794928.75+75345.75</f>
        <v>1018816.17</v>
      </c>
      <c r="E13" s="131">
        <f>30000+794928.75+75345.75</f>
        <v>900274.5</v>
      </c>
      <c r="F13" s="172">
        <f t="shared" si="0"/>
        <v>1120641.59</v>
      </c>
      <c r="G13" s="145"/>
      <c r="H13" s="145"/>
      <c r="I13" s="146"/>
    </row>
    <row r="14" spans="1:9" ht="15">
      <c r="A14" s="105" t="s">
        <v>250</v>
      </c>
      <c r="B14" s="129" t="s">
        <v>85</v>
      </c>
      <c r="C14" s="130">
        <v>50000</v>
      </c>
      <c r="D14" s="131">
        <v>0</v>
      </c>
      <c r="E14" s="131">
        <v>0</v>
      </c>
      <c r="F14" s="172">
        <f t="shared" si="0"/>
        <v>50000</v>
      </c>
      <c r="G14" s="145"/>
      <c r="H14" s="145"/>
      <c r="I14" s="146"/>
    </row>
    <row r="15" spans="1:9" ht="35.25" customHeight="1">
      <c r="A15" s="105" t="s">
        <v>148</v>
      </c>
      <c r="B15" s="129" t="s">
        <v>153</v>
      </c>
      <c r="C15" s="130">
        <f>-172400+56950-3000+103050+12400-3390000+42000</f>
        <v>-3351000</v>
      </c>
      <c r="D15" s="131">
        <f>172400-56950+3000-103050-12400+3390000-42000</f>
        <v>3351000</v>
      </c>
      <c r="E15" s="131">
        <f>172400-56950+3000-103050-12400+3390000-42000</f>
        <v>3351000</v>
      </c>
      <c r="F15" s="172">
        <f t="shared" si="0"/>
        <v>0</v>
      </c>
      <c r="G15" s="145"/>
      <c r="H15" s="145"/>
      <c r="I15" s="146"/>
    </row>
    <row r="16" spans="1:9" ht="15">
      <c r="A16" s="169"/>
      <c r="B16" s="170" t="s">
        <v>154</v>
      </c>
      <c r="C16" s="171">
        <f>C11</f>
        <v>-3299174.58</v>
      </c>
      <c r="D16" s="171">
        <f>D11</f>
        <v>4369816.17</v>
      </c>
      <c r="E16" s="171">
        <f>E11</f>
        <v>4251274.5</v>
      </c>
      <c r="F16" s="172">
        <f t="shared" si="0"/>
        <v>1070641.5899999999</v>
      </c>
      <c r="G16" s="145"/>
      <c r="H16" s="145"/>
      <c r="I16" s="146"/>
    </row>
    <row r="17" spans="1:9" ht="15">
      <c r="A17" s="169" t="s">
        <v>149</v>
      </c>
      <c r="B17" s="170" t="s">
        <v>86</v>
      </c>
      <c r="C17" s="171">
        <f>C18</f>
        <v>-3299174.58</v>
      </c>
      <c r="D17" s="171">
        <f>D18</f>
        <v>4369816.17</v>
      </c>
      <c r="E17" s="171">
        <f>E18</f>
        <v>4251274.5</v>
      </c>
      <c r="F17" s="172">
        <f t="shared" si="0"/>
        <v>1070641.5899999999</v>
      </c>
      <c r="G17" s="145"/>
      <c r="H17" s="145"/>
      <c r="I17" s="146"/>
    </row>
    <row r="18" spans="1:9" ht="15">
      <c r="A18" s="105" t="s">
        <v>150</v>
      </c>
      <c r="B18" s="170" t="s">
        <v>87</v>
      </c>
      <c r="C18" s="171">
        <f>C19-C20+C21</f>
        <v>-3299174.58</v>
      </c>
      <c r="D18" s="171">
        <f>D19-D20+D21</f>
        <v>4369816.17</v>
      </c>
      <c r="E18" s="171">
        <f>E19-E20+E21</f>
        <v>4251274.5</v>
      </c>
      <c r="F18" s="172">
        <f t="shared" si="0"/>
        <v>1070641.5899999999</v>
      </c>
      <c r="G18" s="145"/>
      <c r="H18" s="145"/>
      <c r="I18" s="146"/>
    </row>
    <row r="19" spans="1:9" ht="15">
      <c r="A19" s="105" t="s">
        <v>251</v>
      </c>
      <c r="B19" s="129" t="s">
        <v>84</v>
      </c>
      <c r="C19" s="130">
        <v>101825.42</v>
      </c>
      <c r="D19" s="131">
        <f>148541.67+794928.75+75345.75</f>
        <v>1018816.17</v>
      </c>
      <c r="E19" s="131">
        <f>30000+794928.75+75345.75</f>
        <v>900274.5</v>
      </c>
      <c r="F19" s="172">
        <f t="shared" si="0"/>
        <v>1120641.59</v>
      </c>
      <c r="G19" s="145"/>
      <c r="H19" s="145"/>
      <c r="I19" s="146"/>
    </row>
    <row r="20" spans="1:9" ht="15">
      <c r="A20" s="105" t="s">
        <v>252</v>
      </c>
      <c r="B20" s="129" t="s">
        <v>85</v>
      </c>
      <c r="C20" s="130">
        <v>50000</v>
      </c>
      <c r="D20" s="131">
        <v>0</v>
      </c>
      <c r="E20" s="131">
        <v>0</v>
      </c>
      <c r="F20" s="172">
        <f t="shared" si="0"/>
        <v>50000</v>
      </c>
      <c r="G20" s="145"/>
      <c r="H20" s="145"/>
      <c r="I20" s="146"/>
    </row>
    <row r="21" spans="1:9" ht="31.5" customHeight="1">
      <c r="A21" s="105" t="s">
        <v>151</v>
      </c>
      <c r="B21" s="129" t="s">
        <v>153</v>
      </c>
      <c r="C21" s="130">
        <f>-172400+56950-3000+103050+12400-3390000+42000</f>
        <v>-3351000</v>
      </c>
      <c r="D21" s="131">
        <f>172400-56950+3000-103050-12400+3390000-42000</f>
        <v>3351000</v>
      </c>
      <c r="E21" s="131">
        <f>172400-56950+3000-103050-12400+3390000-42000</f>
        <v>3351000</v>
      </c>
      <c r="F21" s="172">
        <f t="shared" si="0"/>
        <v>0</v>
      </c>
      <c r="G21" s="145"/>
      <c r="H21" s="145"/>
      <c r="I21" s="146"/>
    </row>
    <row r="22" spans="1:9" ht="15">
      <c r="A22" s="169"/>
      <c r="B22" s="170" t="s">
        <v>155</v>
      </c>
      <c r="C22" s="171">
        <f>C18</f>
        <v>-3299174.58</v>
      </c>
      <c r="D22" s="171">
        <f>D18</f>
        <v>4369816.17</v>
      </c>
      <c r="E22" s="171">
        <f>E18</f>
        <v>4251274.5</v>
      </c>
      <c r="F22" s="172">
        <f t="shared" si="0"/>
        <v>1070641.5899999999</v>
      </c>
      <c r="G22" s="146"/>
      <c r="H22" s="145"/>
      <c r="I22" s="146"/>
    </row>
    <row r="23" spans="1:9" ht="15">
      <c r="A23" s="143"/>
      <c r="B23" s="144"/>
      <c r="C23" s="147"/>
      <c r="D23" s="148"/>
      <c r="E23" s="145"/>
      <c r="F23" s="146"/>
      <c r="G23" s="146"/>
      <c r="H23" s="145"/>
      <c r="I23" s="146"/>
    </row>
    <row r="24" spans="1:9" ht="15">
      <c r="A24" s="143"/>
      <c r="B24" s="144"/>
      <c r="C24" s="147"/>
      <c r="D24" s="148"/>
      <c r="E24" s="145"/>
      <c r="F24" s="146"/>
      <c r="G24" s="146"/>
      <c r="H24" s="145"/>
      <c r="I24" s="146"/>
    </row>
    <row r="25" spans="1:9" ht="15" hidden="1">
      <c r="A25" s="143"/>
      <c r="B25" s="144"/>
      <c r="F25" s="146"/>
      <c r="G25" s="146"/>
      <c r="H25" s="145"/>
      <c r="I25" s="146"/>
    </row>
    <row r="26" spans="1:9" ht="15" hidden="1">
      <c r="A26" s="143"/>
      <c r="B26" s="144"/>
      <c r="F26" s="146"/>
      <c r="G26" s="146"/>
      <c r="H26" s="145"/>
      <c r="I26" s="146"/>
    </row>
    <row r="27" spans="1:9" ht="15" hidden="1">
      <c r="A27" s="143"/>
      <c r="B27" s="144"/>
      <c r="F27" s="146"/>
      <c r="G27" s="146"/>
      <c r="H27" s="145"/>
      <c r="I27" s="146"/>
    </row>
    <row r="28" spans="1:9" ht="15" hidden="1">
      <c r="A28" s="143"/>
      <c r="B28" s="144"/>
      <c r="F28" s="146"/>
      <c r="G28" s="146"/>
      <c r="H28" s="145"/>
      <c r="I28" s="146"/>
    </row>
    <row r="29" spans="1:9" ht="15" hidden="1">
      <c r="A29" s="143"/>
      <c r="B29" s="144"/>
      <c r="F29" s="146"/>
      <c r="G29" s="146"/>
      <c r="H29" s="145"/>
      <c r="I29" s="146"/>
    </row>
    <row r="30" spans="1:9" ht="15" hidden="1">
      <c r="A30" s="143"/>
      <c r="B30" s="144"/>
      <c r="F30" s="146"/>
      <c r="G30" s="146"/>
      <c r="H30" s="145"/>
      <c r="I30" s="146"/>
    </row>
    <row r="31" spans="1:9" ht="15" hidden="1">
      <c r="A31" s="143"/>
      <c r="B31" s="144"/>
      <c r="F31" s="146"/>
      <c r="G31" s="146"/>
      <c r="H31" s="145"/>
      <c r="I31" s="146"/>
    </row>
    <row r="32" spans="1:9" ht="15" hidden="1">
      <c r="A32" s="143"/>
      <c r="B32" s="144"/>
      <c r="F32" s="146"/>
      <c r="G32" s="146"/>
      <c r="H32" s="145"/>
      <c r="I32" s="146"/>
    </row>
    <row r="33" spans="1:9" ht="15" hidden="1">
      <c r="A33" s="143"/>
      <c r="B33" s="144"/>
      <c r="F33" s="146"/>
      <c r="G33" s="146"/>
      <c r="H33" s="145"/>
      <c r="I33" s="146"/>
    </row>
    <row r="34" spans="1:9" ht="15" hidden="1">
      <c r="A34" s="143"/>
      <c r="B34" s="144"/>
      <c r="F34" s="146"/>
      <c r="G34" s="146"/>
      <c r="H34" s="145"/>
      <c r="I34" s="146"/>
    </row>
    <row r="35" spans="1:9" ht="15" hidden="1">
      <c r="A35" s="143"/>
      <c r="B35" s="144"/>
      <c r="F35" s="146"/>
      <c r="G35" s="146"/>
      <c r="H35" s="145"/>
      <c r="I35" s="146"/>
    </row>
    <row r="36" spans="1:9" ht="15" hidden="1">
      <c r="A36" s="143"/>
      <c r="B36" s="144"/>
      <c r="F36" s="146"/>
      <c r="G36" s="146"/>
      <c r="H36" s="145"/>
      <c r="I36" s="146"/>
    </row>
    <row r="37" spans="1:9" ht="15" hidden="1">
      <c r="A37" s="143"/>
      <c r="B37" s="144"/>
      <c r="F37" s="146"/>
      <c r="G37" s="146"/>
      <c r="H37" s="145"/>
      <c r="I37" s="146"/>
    </row>
    <row r="38" spans="1:9" ht="15" hidden="1">
      <c r="A38" s="143"/>
      <c r="B38" s="144"/>
      <c r="F38" s="146"/>
      <c r="G38" s="146"/>
      <c r="H38" s="145"/>
      <c r="I38" s="149"/>
    </row>
    <row r="39" spans="1:9" ht="15" hidden="1">
      <c r="A39" s="143"/>
      <c r="B39" s="144"/>
      <c r="F39" s="146"/>
      <c r="G39" s="146"/>
      <c r="H39" s="145"/>
      <c r="I39" s="146"/>
    </row>
    <row r="40" spans="1:9" ht="15" hidden="1">
      <c r="A40" s="143"/>
      <c r="B40" s="144"/>
      <c r="F40" s="146"/>
      <c r="G40" s="146"/>
      <c r="H40" s="145"/>
      <c r="I40" s="146"/>
    </row>
    <row r="41" spans="1:9" ht="15" hidden="1">
      <c r="A41" s="143"/>
      <c r="B41" s="144"/>
      <c r="F41" s="146"/>
      <c r="G41" s="146"/>
      <c r="H41" s="145"/>
      <c r="I41" s="146"/>
    </row>
    <row r="42" spans="1:9" ht="15" hidden="1">
      <c r="A42" s="143"/>
      <c r="B42" s="144"/>
      <c r="F42" s="146"/>
      <c r="G42" s="146"/>
      <c r="H42" s="145"/>
      <c r="I42" s="146"/>
    </row>
    <row r="43" spans="1:9" ht="15" hidden="1">
      <c r="A43" s="143"/>
      <c r="B43" s="144"/>
      <c r="F43" s="146"/>
      <c r="G43" s="146"/>
      <c r="H43" s="145"/>
      <c r="I43" s="146"/>
    </row>
    <row r="44" spans="1:9" ht="15" hidden="1">
      <c r="A44" s="143"/>
      <c r="B44" s="144"/>
      <c r="F44" s="146"/>
      <c r="G44" s="146"/>
      <c r="H44" s="145"/>
      <c r="I44" s="146"/>
    </row>
    <row r="45" spans="1:9" ht="15" hidden="1">
      <c r="A45" s="143"/>
      <c r="B45" s="144"/>
      <c r="F45" s="146"/>
      <c r="G45" s="146"/>
      <c r="H45" s="145"/>
      <c r="I45" s="146"/>
    </row>
    <row r="46" spans="1:9" ht="15" hidden="1">
      <c r="A46" s="143"/>
      <c r="B46" s="144"/>
      <c r="F46" s="146"/>
      <c r="G46" s="146"/>
      <c r="H46" s="145"/>
      <c r="I46" s="146"/>
    </row>
    <row r="47" spans="1:9" ht="15" hidden="1">
      <c r="A47" s="152"/>
      <c r="B47" s="128"/>
      <c r="F47" s="154"/>
      <c r="G47" s="154"/>
      <c r="H47" s="140"/>
      <c r="I47" s="155"/>
    </row>
    <row r="48" spans="1:9" ht="15" hidden="1">
      <c r="A48" s="152"/>
      <c r="B48" s="144"/>
      <c r="F48" s="154"/>
      <c r="G48" s="154"/>
      <c r="H48" s="140"/>
      <c r="I48" s="155"/>
    </row>
    <row r="49" spans="1:9" ht="15" hidden="1">
      <c r="A49" s="152"/>
      <c r="B49" s="128"/>
      <c r="F49" s="154"/>
      <c r="G49" s="154"/>
      <c r="H49" s="140"/>
      <c r="I49" s="155"/>
    </row>
    <row r="50" spans="1:9" ht="15" hidden="1">
      <c r="A50" s="152"/>
      <c r="B50" s="144"/>
      <c r="F50" s="154"/>
      <c r="G50" s="154"/>
      <c r="H50" s="140"/>
      <c r="I50" s="155"/>
    </row>
    <row r="51" spans="1:9" ht="15" hidden="1">
      <c r="A51" s="152"/>
      <c r="B51" s="128"/>
      <c r="F51" s="154"/>
      <c r="G51" s="154"/>
      <c r="H51" s="140"/>
      <c r="I51" s="155"/>
    </row>
    <row r="52" spans="1:9" ht="15" hidden="1">
      <c r="A52" s="156"/>
      <c r="B52" s="133"/>
      <c r="F52" s="138"/>
      <c r="G52" s="138"/>
      <c r="H52" s="135"/>
      <c r="I52" s="154"/>
    </row>
    <row r="53" spans="1:9" ht="15" hidden="1">
      <c r="A53" s="156"/>
      <c r="B53" s="133"/>
      <c r="F53" s="138"/>
      <c r="G53" s="138"/>
      <c r="H53" s="135"/>
      <c r="I53" s="154"/>
    </row>
    <row r="54" spans="1:9" ht="15" hidden="1">
      <c r="A54" s="156"/>
      <c r="B54" s="133"/>
      <c r="F54" s="138"/>
      <c r="G54" s="138"/>
      <c r="H54" s="135"/>
      <c r="I54" s="154"/>
    </row>
    <row r="55" spans="1:9" ht="15" hidden="1">
      <c r="A55" s="156"/>
      <c r="B55" s="133"/>
      <c r="F55" s="138"/>
      <c r="G55" s="138"/>
      <c r="H55" s="135"/>
      <c r="I55" s="154"/>
    </row>
    <row r="56" spans="1:9" ht="15" hidden="1">
      <c r="A56" s="156"/>
      <c r="B56" s="158"/>
      <c r="F56" s="159"/>
      <c r="G56" s="159"/>
      <c r="H56" s="135"/>
      <c r="I56" s="154"/>
    </row>
    <row r="57" spans="1:9" ht="15" hidden="1">
      <c r="A57" s="156"/>
      <c r="B57" s="158"/>
      <c r="F57" s="140"/>
      <c r="G57" s="140"/>
      <c r="H57" s="135"/>
      <c r="I57" s="154"/>
    </row>
    <row r="58" spans="1:9" ht="15" hidden="1">
      <c r="A58" s="156"/>
      <c r="B58" s="133"/>
      <c r="F58" s="160"/>
      <c r="G58" s="160"/>
      <c r="H58" s="161"/>
      <c r="I58" s="154"/>
    </row>
    <row r="59" spans="1:9" ht="15" hidden="1">
      <c r="A59" s="156"/>
      <c r="B59" s="133"/>
      <c r="F59" s="161"/>
      <c r="G59" s="161"/>
      <c r="H59" s="161"/>
      <c r="I59" s="154"/>
    </row>
    <row r="60" spans="1:9" ht="15" hidden="1">
      <c r="A60" s="156" t="s">
        <v>65</v>
      </c>
      <c r="B60" s="133"/>
      <c r="F60" s="128"/>
      <c r="G60" s="128"/>
      <c r="H60" s="140"/>
      <c r="I60" s="154"/>
    </row>
    <row r="61" spans="1:9" ht="15" hidden="1">
      <c r="A61" s="156" t="s">
        <v>65</v>
      </c>
      <c r="B61" s="133"/>
      <c r="F61" s="132"/>
      <c r="G61" s="132"/>
      <c r="H61" s="135"/>
      <c r="I61" s="154"/>
    </row>
    <row r="62" spans="1:9" ht="15" hidden="1">
      <c r="A62" s="156"/>
      <c r="B62" s="147"/>
      <c r="C62" s="148"/>
      <c r="D62" s="145"/>
      <c r="F62" s="165"/>
      <c r="G62" s="165"/>
      <c r="H62" s="166"/>
      <c r="I62" s="154"/>
    </row>
    <row r="63" spans="2:4" ht="15" hidden="1">
      <c r="B63" s="147"/>
      <c r="C63" s="148"/>
      <c r="D63" s="145"/>
    </row>
    <row r="64" spans="2:4" ht="15" hidden="1">
      <c r="B64" s="147"/>
      <c r="C64" s="148"/>
      <c r="D64" s="145"/>
    </row>
    <row r="65" spans="2:4" ht="15" hidden="1">
      <c r="B65" s="147"/>
      <c r="C65" s="148"/>
      <c r="D65" s="145"/>
    </row>
    <row r="66" spans="2:4" ht="15" hidden="1">
      <c r="B66" s="147"/>
      <c r="C66" s="148"/>
      <c r="D66" s="145"/>
    </row>
    <row r="67" spans="2:4" ht="15" hidden="1">
      <c r="B67" s="147"/>
      <c r="C67" s="148"/>
      <c r="D67" s="145"/>
    </row>
    <row r="68" spans="2:4" ht="15" hidden="1">
      <c r="B68" s="147"/>
      <c r="C68" s="148"/>
      <c r="D68" s="145"/>
    </row>
    <row r="69" spans="2:4" ht="15" hidden="1">
      <c r="B69" s="147"/>
      <c r="C69" s="148"/>
      <c r="D69" s="145"/>
    </row>
    <row r="70" spans="2:4" ht="15" hidden="1">
      <c r="B70" s="147"/>
      <c r="C70" s="148"/>
      <c r="D70" s="145"/>
    </row>
    <row r="71" spans="2:4" ht="15" hidden="1">
      <c r="B71" s="147"/>
      <c r="C71" s="148"/>
      <c r="D71" s="145"/>
    </row>
    <row r="72" spans="2:4" ht="15" hidden="1">
      <c r="B72" s="147"/>
      <c r="C72" s="148"/>
      <c r="D72" s="145"/>
    </row>
    <row r="73" spans="2:4" ht="15" hidden="1">
      <c r="B73" s="147"/>
      <c r="C73" s="148"/>
      <c r="D73" s="145"/>
    </row>
    <row r="74" spans="2:4" ht="15" hidden="1">
      <c r="B74" s="147"/>
      <c r="C74" s="148"/>
      <c r="D74" s="145"/>
    </row>
    <row r="75" spans="2:4" ht="15" hidden="1">
      <c r="B75" s="147"/>
      <c r="C75" s="148"/>
      <c r="D75" s="145"/>
    </row>
    <row r="76" spans="2:4" ht="15" hidden="1">
      <c r="B76" s="147"/>
      <c r="C76" s="148"/>
      <c r="D76" s="145"/>
    </row>
    <row r="77" spans="2:4" ht="15" hidden="1">
      <c r="B77" s="147"/>
      <c r="C77" s="148"/>
      <c r="D77" s="145"/>
    </row>
    <row r="78" spans="2:4" ht="15" hidden="1">
      <c r="B78" s="147"/>
      <c r="C78" s="148"/>
      <c r="D78" s="145"/>
    </row>
    <row r="79" spans="2:4" ht="15" hidden="1">
      <c r="B79" s="150"/>
      <c r="C79" s="148"/>
      <c r="D79" s="145"/>
    </row>
    <row r="80" spans="2:4" ht="15" hidden="1">
      <c r="B80" s="151"/>
      <c r="C80" s="148"/>
      <c r="D80" s="145"/>
    </row>
    <row r="81" spans="2:4" ht="15" hidden="1">
      <c r="B81" s="151"/>
      <c r="C81" s="148"/>
      <c r="D81" s="145"/>
    </row>
    <row r="82" spans="2:4" ht="15" hidden="1">
      <c r="B82" s="151"/>
      <c r="C82" s="148"/>
      <c r="D82" s="145"/>
    </row>
    <row r="83" spans="2:4" ht="15" hidden="1">
      <c r="B83" s="151"/>
      <c r="C83" s="148"/>
      <c r="D83" s="145"/>
    </row>
    <row r="84" spans="2:4" ht="15" hidden="1">
      <c r="B84" s="151"/>
      <c r="C84" s="153"/>
      <c r="D84" s="140"/>
    </row>
    <row r="85" spans="2:4" ht="15" hidden="1">
      <c r="B85" s="151"/>
      <c r="C85" s="153"/>
      <c r="D85" s="140"/>
    </row>
    <row r="86" spans="2:4" ht="15" hidden="1">
      <c r="B86" s="151"/>
      <c r="C86" s="153"/>
      <c r="D86" s="140"/>
    </row>
    <row r="87" spans="2:4" ht="15" hidden="1">
      <c r="B87" s="151"/>
      <c r="C87" s="153"/>
      <c r="D87" s="140"/>
    </row>
    <row r="88" spans="2:4" ht="15" hidden="1">
      <c r="B88" s="151"/>
      <c r="C88" s="153"/>
      <c r="D88" s="140"/>
    </row>
    <row r="89" spans="2:4" ht="15" hidden="1">
      <c r="B89" s="150"/>
      <c r="C89" s="157"/>
      <c r="D89" s="135"/>
    </row>
    <row r="90" spans="2:4" ht="15" hidden="1">
      <c r="B90" s="151"/>
      <c r="C90" s="157"/>
      <c r="D90" s="135"/>
    </row>
    <row r="91" spans="2:4" ht="15" hidden="1">
      <c r="B91" s="147"/>
      <c r="C91" s="157"/>
      <c r="D91" s="135"/>
    </row>
    <row r="92" spans="2:4" ht="15" hidden="1">
      <c r="B92" s="147"/>
      <c r="C92" s="157"/>
      <c r="D92" s="135"/>
    </row>
    <row r="93" spans="2:4" ht="15" hidden="1">
      <c r="B93" s="147"/>
      <c r="C93" s="157"/>
      <c r="D93" s="135"/>
    </row>
    <row r="94" spans="2:4" ht="15" hidden="1">
      <c r="B94" s="147"/>
      <c r="C94" s="134"/>
      <c r="D94" s="135"/>
    </row>
    <row r="95" spans="2:4" ht="15" hidden="1">
      <c r="B95" s="147"/>
      <c r="C95" s="134"/>
      <c r="D95" s="139"/>
    </row>
    <row r="96" spans="2:4" ht="15" hidden="1">
      <c r="B96" s="133"/>
      <c r="C96" s="134"/>
      <c r="D96" s="161"/>
    </row>
    <row r="97" spans="2:4" ht="15" hidden="1">
      <c r="B97" s="133"/>
      <c r="C97" s="134"/>
      <c r="D97" s="154"/>
    </row>
    <row r="98" spans="2:4" ht="15">
      <c r="B98" s="133"/>
      <c r="C98" s="134"/>
      <c r="D98" s="139"/>
    </row>
    <row r="99" spans="2:4" ht="15.75">
      <c r="B99" s="162" t="s">
        <v>113</v>
      </c>
      <c r="C99" s="163"/>
      <c r="D99" s="164" t="s">
        <v>90</v>
      </c>
    </row>
  </sheetData>
  <mergeCells count="10">
    <mergeCell ref="B8:B9"/>
    <mergeCell ref="C8:C9"/>
    <mergeCell ref="A5:F5"/>
    <mergeCell ref="A4:I4"/>
    <mergeCell ref="A6:I6"/>
    <mergeCell ref="F8:F9"/>
    <mergeCell ref="G8:G9"/>
    <mergeCell ref="H8:H9"/>
    <mergeCell ref="D8:E8"/>
    <mergeCell ref="A8:A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6"/>
  <sheetViews>
    <sheetView view="pageBreakPreview" zoomScale="75" zoomScaleNormal="75" zoomScaleSheetLayoutView="75" workbookViewId="0" topLeftCell="B46">
      <selection activeCell="F3" sqref="F3"/>
    </sheetView>
  </sheetViews>
  <sheetFormatPr defaultColWidth="9.00390625" defaultRowHeight="12.75"/>
  <cols>
    <col min="1" max="1" width="10.125" style="30" hidden="1" customWidth="1"/>
    <col min="2" max="2" width="21.375" style="69" customWidth="1"/>
    <col min="3" max="3" width="47.75390625" style="69" customWidth="1"/>
    <col min="4" max="4" width="34.00390625" style="26" customWidth="1"/>
    <col min="5" max="5" width="12.625" style="48" customWidth="1"/>
    <col min="6" max="6" width="26.75390625" style="30" customWidth="1"/>
    <col min="7" max="7" width="14.125" style="30" customWidth="1"/>
    <col min="8" max="8" width="14.125" style="79" customWidth="1"/>
    <col min="9" max="11" width="0" style="30" hidden="1" customWidth="1"/>
    <col min="12" max="16384" width="9.125" style="30" customWidth="1"/>
  </cols>
  <sheetData>
    <row r="1" spans="5:9" ht="15">
      <c r="E1" s="30"/>
      <c r="F1" s="30" t="s">
        <v>255</v>
      </c>
      <c r="I1" s="79"/>
    </row>
    <row r="2" spans="5:10" ht="15">
      <c r="E2" s="33"/>
      <c r="F2" s="33" t="s">
        <v>162</v>
      </c>
      <c r="I2" s="33"/>
      <c r="J2" s="10"/>
    </row>
    <row r="3" spans="5:10" ht="15">
      <c r="E3" s="33"/>
      <c r="F3" s="33" t="s">
        <v>163</v>
      </c>
      <c r="G3" s="30" t="s">
        <v>164</v>
      </c>
      <c r="I3" s="33"/>
      <c r="J3" s="10"/>
    </row>
    <row r="4" spans="1:9" ht="15">
      <c r="A4" s="292"/>
      <c r="B4" s="292"/>
      <c r="C4" s="292"/>
      <c r="D4" s="292"/>
      <c r="E4" s="292"/>
      <c r="F4" s="292"/>
      <c r="G4" s="292"/>
      <c r="H4" s="292"/>
      <c r="I4" s="292"/>
    </row>
    <row r="5" spans="1:9" ht="15.75">
      <c r="A5" s="306" t="s">
        <v>256</v>
      </c>
      <c r="B5" s="306"/>
      <c r="C5" s="306"/>
      <c r="D5" s="306"/>
      <c r="E5" s="306"/>
      <c r="F5" s="306"/>
      <c r="G5" s="306"/>
      <c r="H5" s="306"/>
      <c r="I5" s="306"/>
    </row>
    <row r="6" spans="1:9" ht="15.75">
      <c r="A6" s="306"/>
      <c r="B6" s="306"/>
      <c r="C6" s="306"/>
      <c r="D6" s="306"/>
      <c r="E6" s="306"/>
      <c r="F6" s="306"/>
      <c r="G6" s="306"/>
      <c r="H6" s="306"/>
      <c r="I6" s="306"/>
    </row>
    <row r="7" spans="1:9" ht="15.75" hidden="1">
      <c r="A7" s="182"/>
      <c r="B7" s="189"/>
      <c r="C7" s="189"/>
      <c r="D7" s="192"/>
      <c r="E7" s="109"/>
      <c r="F7" s="182"/>
      <c r="G7" s="182"/>
      <c r="H7" s="193"/>
      <c r="I7" s="182"/>
    </row>
    <row r="8" spans="1:11" ht="69" customHeight="1">
      <c r="A8" s="194" t="s">
        <v>58</v>
      </c>
      <c r="B8" s="194" t="s">
        <v>240</v>
      </c>
      <c r="C8" s="194" t="s">
        <v>125</v>
      </c>
      <c r="D8" s="307" t="s">
        <v>50</v>
      </c>
      <c r="E8" s="308"/>
      <c r="F8" s="307" t="s">
        <v>51</v>
      </c>
      <c r="G8" s="308"/>
      <c r="H8" s="195" t="s">
        <v>4</v>
      </c>
      <c r="I8" s="194" t="s">
        <v>97</v>
      </c>
      <c r="J8" s="51" t="s">
        <v>98</v>
      </c>
      <c r="K8" s="47" t="s">
        <v>59</v>
      </c>
    </row>
    <row r="9" spans="1:11" ht="80.25" customHeight="1">
      <c r="A9" s="194"/>
      <c r="B9" s="194" t="s">
        <v>241</v>
      </c>
      <c r="C9" s="194" t="s">
        <v>120</v>
      </c>
      <c r="D9" s="196" t="s">
        <v>257</v>
      </c>
      <c r="E9" s="197" t="s">
        <v>80</v>
      </c>
      <c r="F9" s="196" t="s">
        <v>258</v>
      </c>
      <c r="G9" s="196" t="s">
        <v>80</v>
      </c>
      <c r="H9" s="198" t="s">
        <v>80</v>
      </c>
      <c r="I9" s="194"/>
      <c r="J9" s="51"/>
      <c r="K9" s="47"/>
    </row>
    <row r="10" spans="1:11" ht="15.75" customHeight="1">
      <c r="A10" s="194"/>
      <c r="B10" s="89" t="s">
        <v>242</v>
      </c>
      <c r="C10" s="88" t="s">
        <v>259</v>
      </c>
      <c r="D10" s="192"/>
      <c r="E10" s="90">
        <f>SUM(E12:E55,)</f>
        <v>22000</v>
      </c>
      <c r="F10" s="90">
        <f>SUM(F11:F107,)</f>
        <v>0</v>
      </c>
      <c r="G10" s="90">
        <f>SUM(G11:G107,)</f>
        <v>0</v>
      </c>
      <c r="H10" s="90">
        <f>SUM(H12:H55)</f>
        <v>22000</v>
      </c>
      <c r="I10" s="194"/>
      <c r="J10" s="51"/>
      <c r="K10" s="47"/>
    </row>
    <row r="11" spans="1:11" ht="39.75" customHeight="1" hidden="1">
      <c r="A11" s="194"/>
      <c r="B11" s="194"/>
      <c r="C11" s="194"/>
      <c r="D11" s="194"/>
      <c r="E11" s="199"/>
      <c r="F11" s="194"/>
      <c r="G11" s="194"/>
      <c r="H11" s="200"/>
      <c r="I11" s="194"/>
      <c r="J11" s="51"/>
      <c r="K11" s="47"/>
    </row>
    <row r="12" spans="1:11" s="92" customFormat="1" ht="14.25" customHeight="1">
      <c r="A12" s="88"/>
      <c r="B12" s="89"/>
      <c r="C12" s="88"/>
      <c r="D12" s="88"/>
      <c r="E12" s="181"/>
      <c r="F12" s="88"/>
      <c r="G12" s="88"/>
      <c r="H12" s="90"/>
      <c r="I12" s="88"/>
      <c r="J12" s="91"/>
      <c r="K12" s="88"/>
    </row>
    <row r="13" spans="1:11" s="186" customFormat="1" ht="73.5" customHeight="1">
      <c r="A13" s="201" t="s">
        <v>65</v>
      </c>
      <c r="B13" s="202" t="s">
        <v>93</v>
      </c>
      <c r="C13" s="203" t="s">
        <v>94</v>
      </c>
      <c r="D13" s="203" t="s">
        <v>305</v>
      </c>
      <c r="E13" s="204">
        <v>22000</v>
      </c>
      <c r="F13" s="204"/>
      <c r="G13" s="204">
        <v>0</v>
      </c>
      <c r="H13" s="204">
        <f>E13+G13</f>
        <v>22000</v>
      </c>
      <c r="I13" s="205"/>
      <c r="J13" s="184"/>
      <c r="K13" s="185">
        <f aca="true" t="shared" si="0" ref="K13:K38">SUM(A13:J13)</f>
        <v>44000</v>
      </c>
    </row>
    <row r="14" spans="1:11" s="186" customFormat="1" ht="13.5" customHeight="1">
      <c r="A14" s="201" t="s">
        <v>65</v>
      </c>
      <c r="B14" s="206"/>
      <c r="C14" s="207"/>
      <c r="D14" s="208"/>
      <c r="E14" s="204"/>
      <c r="F14" s="209"/>
      <c r="G14" s="204"/>
      <c r="H14" s="204"/>
      <c r="I14" s="205"/>
      <c r="J14" s="184"/>
      <c r="K14" s="185">
        <f t="shared" si="0"/>
        <v>0</v>
      </c>
    </row>
    <row r="15" spans="1:11" s="186" customFormat="1" ht="13.5" customHeight="1" hidden="1">
      <c r="A15" s="201" t="s">
        <v>65</v>
      </c>
      <c r="B15" s="206"/>
      <c r="C15" s="207"/>
      <c r="D15" s="208"/>
      <c r="E15" s="204"/>
      <c r="F15" s="209"/>
      <c r="G15" s="204"/>
      <c r="H15" s="204"/>
      <c r="I15" s="205"/>
      <c r="J15" s="184"/>
      <c r="K15" s="185">
        <f t="shared" si="0"/>
        <v>0</v>
      </c>
    </row>
    <row r="16" spans="1:11" s="186" customFormat="1" ht="18" customHeight="1" hidden="1">
      <c r="A16" s="201" t="s">
        <v>65</v>
      </c>
      <c r="B16" s="206"/>
      <c r="C16" s="207"/>
      <c r="D16" s="208"/>
      <c r="E16" s="204"/>
      <c r="F16" s="209"/>
      <c r="G16" s="204"/>
      <c r="H16" s="204"/>
      <c r="I16" s="205"/>
      <c r="J16" s="184">
        <v>334.9</v>
      </c>
      <c r="K16" s="185">
        <f t="shared" si="0"/>
        <v>334.9</v>
      </c>
    </row>
    <row r="17" spans="1:11" s="186" customFormat="1" ht="15.75" hidden="1">
      <c r="A17" s="201" t="s">
        <v>65</v>
      </c>
      <c r="B17" s="206"/>
      <c r="C17" s="207"/>
      <c r="D17" s="208"/>
      <c r="E17" s="204"/>
      <c r="F17" s="209"/>
      <c r="G17" s="204"/>
      <c r="H17" s="204"/>
      <c r="I17" s="205"/>
      <c r="J17" s="184"/>
      <c r="K17" s="185">
        <f t="shared" si="0"/>
        <v>0</v>
      </c>
    </row>
    <row r="18" spans="1:11" s="186" customFormat="1" ht="15.75" hidden="1">
      <c r="A18" s="201" t="s">
        <v>65</v>
      </c>
      <c r="B18" s="206"/>
      <c r="C18" s="207"/>
      <c r="D18" s="208"/>
      <c r="E18" s="204"/>
      <c r="F18" s="209"/>
      <c r="G18" s="204"/>
      <c r="H18" s="204"/>
      <c r="I18" s="205"/>
      <c r="J18" s="184"/>
      <c r="K18" s="185">
        <f t="shared" si="0"/>
        <v>0</v>
      </c>
    </row>
    <row r="19" spans="1:11" s="186" customFormat="1" ht="15.75" hidden="1">
      <c r="A19" s="201" t="s">
        <v>65</v>
      </c>
      <c r="B19" s="206"/>
      <c r="C19" s="207"/>
      <c r="D19" s="208"/>
      <c r="E19" s="204"/>
      <c r="F19" s="209"/>
      <c r="G19" s="204"/>
      <c r="H19" s="204"/>
      <c r="I19" s="205"/>
      <c r="J19" s="184"/>
      <c r="K19" s="185">
        <f t="shared" si="0"/>
        <v>0</v>
      </c>
    </row>
    <row r="20" spans="1:11" s="186" customFormat="1" ht="15.75" hidden="1">
      <c r="A20" s="201" t="s">
        <v>65</v>
      </c>
      <c r="B20" s="206"/>
      <c r="C20" s="207"/>
      <c r="D20" s="208"/>
      <c r="E20" s="204"/>
      <c r="F20" s="210"/>
      <c r="G20" s="210"/>
      <c r="H20" s="204"/>
      <c r="I20" s="205"/>
      <c r="J20" s="184"/>
      <c r="K20" s="185">
        <f t="shared" si="0"/>
        <v>0</v>
      </c>
    </row>
    <row r="21" spans="1:11" s="186" customFormat="1" ht="15" customHeight="1" hidden="1">
      <c r="A21" s="201" t="s">
        <v>65</v>
      </c>
      <c r="B21" s="206"/>
      <c r="C21" s="207"/>
      <c r="D21" s="208"/>
      <c r="E21" s="204"/>
      <c r="F21" s="210"/>
      <c r="G21" s="210"/>
      <c r="H21" s="204"/>
      <c r="I21" s="205"/>
      <c r="J21" s="184"/>
      <c r="K21" s="185">
        <f t="shared" si="0"/>
        <v>0</v>
      </c>
    </row>
    <row r="22" spans="1:11" s="186" customFormat="1" ht="15.75" hidden="1">
      <c r="A22" s="201" t="s">
        <v>65</v>
      </c>
      <c r="B22" s="206"/>
      <c r="C22" s="207"/>
      <c r="D22" s="208"/>
      <c r="E22" s="204"/>
      <c r="F22" s="210"/>
      <c r="G22" s="210"/>
      <c r="H22" s="204"/>
      <c r="I22" s="205"/>
      <c r="J22" s="184"/>
      <c r="K22" s="185">
        <f t="shared" si="0"/>
        <v>0</v>
      </c>
    </row>
    <row r="23" spans="1:11" s="186" customFormat="1" ht="18" customHeight="1" hidden="1">
      <c r="A23" s="201" t="s">
        <v>65</v>
      </c>
      <c r="B23" s="206"/>
      <c r="C23" s="207"/>
      <c r="D23" s="208"/>
      <c r="E23" s="204"/>
      <c r="F23" s="210"/>
      <c r="G23" s="210"/>
      <c r="H23" s="204"/>
      <c r="I23" s="205"/>
      <c r="J23" s="184"/>
      <c r="K23" s="185">
        <f t="shared" si="0"/>
        <v>0</v>
      </c>
    </row>
    <row r="24" spans="1:11" s="186" customFormat="1" ht="16.5" customHeight="1" hidden="1">
      <c r="A24" s="201" t="s">
        <v>65</v>
      </c>
      <c r="B24" s="206"/>
      <c r="C24" s="207"/>
      <c r="D24" s="208"/>
      <c r="E24" s="204"/>
      <c r="F24" s="210"/>
      <c r="G24" s="210"/>
      <c r="H24" s="204"/>
      <c r="I24" s="205"/>
      <c r="J24" s="184"/>
      <c r="K24" s="185">
        <f t="shared" si="0"/>
        <v>0</v>
      </c>
    </row>
    <row r="25" spans="1:11" s="186" customFormat="1" ht="15.75" hidden="1">
      <c r="A25" s="201" t="s">
        <v>65</v>
      </c>
      <c r="B25" s="206"/>
      <c r="C25" s="207"/>
      <c r="D25" s="208"/>
      <c r="E25" s="204"/>
      <c r="F25" s="210"/>
      <c r="G25" s="210"/>
      <c r="H25" s="204"/>
      <c r="I25" s="205"/>
      <c r="J25" s="184"/>
      <c r="K25" s="185">
        <f t="shared" si="0"/>
        <v>0</v>
      </c>
    </row>
    <row r="26" spans="1:11" s="186" customFormat="1" ht="15.75" hidden="1">
      <c r="A26" s="201" t="s">
        <v>65</v>
      </c>
      <c r="B26" s="206"/>
      <c r="C26" s="207"/>
      <c r="D26" s="208"/>
      <c r="E26" s="204"/>
      <c r="F26" s="210"/>
      <c r="G26" s="210"/>
      <c r="H26" s="204"/>
      <c r="I26" s="205"/>
      <c r="J26" s="184"/>
      <c r="K26" s="185">
        <f t="shared" si="0"/>
        <v>0</v>
      </c>
    </row>
    <row r="27" spans="1:11" s="186" customFormat="1" ht="15.75" customHeight="1" hidden="1">
      <c r="A27" s="201" t="s">
        <v>65</v>
      </c>
      <c r="B27" s="206"/>
      <c r="C27" s="207"/>
      <c r="D27" s="208"/>
      <c r="E27" s="204"/>
      <c r="F27" s="210"/>
      <c r="G27" s="210"/>
      <c r="H27" s="204"/>
      <c r="I27" s="205"/>
      <c r="J27" s="184"/>
      <c r="K27" s="185">
        <f t="shared" si="0"/>
        <v>0</v>
      </c>
    </row>
    <row r="28" spans="1:11" s="186" customFormat="1" ht="15.75" hidden="1">
      <c r="A28" s="201" t="s">
        <v>65</v>
      </c>
      <c r="B28" s="206"/>
      <c r="C28" s="207"/>
      <c r="D28" s="208"/>
      <c r="E28" s="204"/>
      <c r="F28" s="210"/>
      <c r="G28" s="210"/>
      <c r="H28" s="204"/>
      <c r="I28" s="205"/>
      <c r="J28" s="184"/>
      <c r="K28" s="185">
        <f t="shared" si="0"/>
        <v>0</v>
      </c>
    </row>
    <row r="29" spans="1:11" s="186" customFormat="1" ht="15.75" hidden="1">
      <c r="A29" s="201" t="s">
        <v>65</v>
      </c>
      <c r="B29" s="206"/>
      <c r="C29" s="207"/>
      <c r="D29" s="208"/>
      <c r="E29" s="204"/>
      <c r="F29" s="210"/>
      <c r="G29" s="210"/>
      <c r="H29" s="204"/>
      <c r="I29" s="205"/>
      <c r="J29" s="184"/>
      <c r="K29" s="185">
        <f t="shared" si="0"/>
        <v>0</v>
      </c>
    </row>
    <row r="30" spans="1:11" s="107" customFormat="1" ht="15.75" hidden="1">
      <c r="A30" s="211" t="s">
        <v>65</v>
      </c>
      <c r="B30" s="206"/>
      <c r="C30" s="207"/>
      <c r="D30" s="208"/>
      <c r="E30" s="204"/>
      <c r="F30" s="210"/>
      <c r="G30" s="210"/>
      <c r="H30" s="204"/>
      <c r="I30" s="210"/>
      <c r="J30" s="101"/>
      <c r="K30" s="106">
        <f t="shared" si="0"/>
        <v>0</v>
      </c>
    </row>
    <row r="31" spans="1:11" s="186" customFormat="1" ht="15.75" hidden="1">
      <c r="A31" s="201" t="s">
        <v>65</v>
      </c>
      <c r="B31" s="206"/>
      <c r="C31" s="207"/>
      <c r="D31" s="208"/>
      <c r="E31" s="204"/>
      <c r="F31" s="210"/>
      <c r="G31" s="210"/>
      <c r="H31" s="204"/>
      <c r="I31" s="205"/>
      <c r="J31" s="184"/>
      <c r="K31" s="185">
        <f t="shared" si="0"/>
        <v>0</v>
      </c>
    </row>
    <row r="32" spans="1:11" s="186" customFormat="1" ht="15.75" hidden="1">
      <c r="A32" s="201" t="s">
        <v>65</v>
      </c>
      <c r="B32" s="206"/>
      <c r="C32" s="207"/>
      <c r="D32" s="208"/>
      <c r="E32" s="204"/>
      <c r="F32" s="210"/>
      <c r="G32" s="210"/>
      <c r="H32" s="204"/>
      <c r="I32" s="205"/>
      <c r="J32" s="184"/>
      <c r="K32" s="185">
        <f t="shared" si="0"/>
        <v>0</v>
      </c>
    </row>
    <row r="33" spans="1:11" s="107" customFormat="1" ht="15.75" hidden="1">
      <c r="A33" s="211" t="s">
        <v>65</v>
      </c>
      <c r="B33" s="202"/>
      <c r="C33" s="207"/>
      <c r="D33" s="208"/>
      <c r="E33" s="204"/>
      <c r="F33" s="210"/>
      <c r="G33" s="210"/>
      <c r="H33" s="204"/>
      <c r="I33" s="210"/>
      <c r="J33" s="101"/>
      <c r="K33" s="106">
        <f t="shared" si="0"/>
        <v>0</v>
      </c>
    </row>
    <row r="34" spans="1:11" s="107" customFormat="1" ht="17.25" customHeight="1" hidden="1">
      <c r="A34" s="211" t="s">
        <v>65</v>
      </c>
      <c r="B34" s="202"/>
      <c r="C34" s="207"/>
      <c r="D34" s="208"/>
      <c r="E34" s="204"/>
      <c r="F34" s="210"/>
      <c r="G34" s="210"/>
      <c r="H34" s="204"/>
      <c r="I34" s="210"/>
      <c r="J34" s="101"/>
      <c r="K34" s="106">
        <f t="shared" si="0"/>
        <v>0</v>
      </c>
    </row>
    <row r="35" spans="1:11" s="107" customFormat="1" ht="15.75" hidden="1">
      <c r="A35" s="211" t="s">
        <v>65</v>
      </c>
      <c r="B35" s="202"/>
      <c r="C35" s="207"/>
      <c r="D35" s="208"/>
      <c r="E35" s="204"/>
      <c r="F35" s="210"/>
      <c r="G35" s="210"/>
      <c r="H35" s="204"/>
      <c r="I35" s="210"/>
      <c r="J35" s="101"/>
      <c r="K35" s="106">
        <f t="shared" si="0"/>
        <v>0</v>
      </c>
    </row>
    <row r="36" spans="1:11" s="107" customFormat="1" ht="15" customHeight="1" hidden="1">
      <c r="A36" s="211" t="s">
        <v>65</v>
      </c>
      <c r="B36" s="202"/>
      <c r="C36" s="207"/>
      <c r="D36" s="208"/>
      <c r="E36" s="204"/>
      <c r="F36" s="210"/>
      <c r="G36" s="210"/>
      <c r="H36" s="204"/>
      <c r="I36" s="212"/>
      <c r="J36" s="108"/>
      <c r="K36" s="108">
        <f t="shared" si="0"/>
        <v>0</v>
      </c>
    </row>
    <row r="37" spans="1:11" s="107" customFormat="1" ht="15.75" hidden="1">
      <c r="A37" s="211" t="s">
        <v>65</v>
      </c>
      <c r="B37" s="202"/>
      <c r="C37" s="207"/>
      <c r="D37" s="208"/>
      <c r="E37" s="204"/>
      <c r="F37" s="210"/>
      <c r="G37" s="210"/>
      <c r="H37" s="204"/>
      <c r="I37" s="210"/>
      <c r="J37" s="101"/>
      <c r="K37" s="106">
        <f t="shared" si="0"/>
        <v>0</v>
      </c>
    </row>
    <row r="38" spans="1:11" s="107" customFormat="1" ht="15.75" hidden="1">
      <c r="A38" s="211" t="s">
        <v>65</v>
      </c>
      <c r="B38" s="202"/>
      <c r="C38" s="207"/>
      <c r="D38" s="208"/>
      <c r="E38" s="204"/>
      <c r="F38" s="210"/>
      <c r="G38" s="210"/>
      <c r="H38" s="204"/>
      <c r="I38" s="210"/>
      <c r="J38" s="101"/>
      <c r="K38" s="106">
        <f t="shared" si="0"/>
        <v>0</v>
      </c>
    </row>
    <row r="39" spans="1:11" s="107" customFormat="1" ht="15.75" hidden="1">
      <c r="A39" s="211"/>
      <c r="B39" s="202"/>
      <c r="C39" s="207"/>
      <c r="D39" s="208"/>
      <c r="E39" s="204"/>
      <c r="F39" s="210"/>
      <c r="G39" s="210"/>
      <c r="H39" s="204"/>
      <c r="I39" s="210"/>
      <c r="J39" s="101"/>
      <c r="K39" s="106"/>
    </row>
    <row r="40" spans="1:11" s="107" customFormat="1" ht="15.75" hidden="1">
      <c r="A40" s="211"/>
      <c r="B40" s="202"/>
      <c r="C40" s="207"/>
      <c r="D40" s="208"/>
      <c r="E40" s="204"/>
      <c r="F40" s="210"/>
      <c r="G40" s="210"/>
      <c r="H40" s="204"/>
      <c r="I40" s="210"/>
      <c r="J40" s="101"/>
      <c r="K40" s="106"/>
    </row>
    <row r="41" spans="1:11" s="107" customFormat="1" ht="15.75" hidden="1">
      <c r="A41" s="211"/>
      <c r="B41" s="202"/>
      <c r="C41" s="207"/>
      <c r="D41" s="208"/>
      <c r="E41" s="204"/>
      <c r="F41" s="210"/>
      <c r="G41" s="210"/>
      <c r="H41" s="204"/>
      <c r="I41" s="210"/>
      <c r="J41" s="101"/>
      <c r="K41" s="106"/>
    </row>
    <row r="42" spans="1:11" s="107" customFormat="1" ht="15.75" hidden="1">
      <c r="A42" s="211"/>
      <c r="B42" s="202"/>
      <c r="C42" s="207"/>
      <c r="D42" s="208"/>
      <c r="E42" s="204"/>
      <c r="F42" s="210"/>
      <c r="G42" s="210"/>
      <c r="H42" s="204"/>
      <c r="I42" s="210"/>
      <c r="J42" s="101"/>
      <c r="K42" s="106"/>
    </row>
    <row r="43" spans="1:11" s="107" customFormat="1" ht="15.75" hidden="1">
      <c r="A43" s="211"/>
      <c r="B43" s="202"/>
      <c r="C43" s="207"/>
      <c r="D43" s="208"/>
      <c r="E43" s="204"/>
      <c r="F43" s="210"/>
      <c r="G43" s="210"/>
      <c r="H43" s="204"/>
      <c r="I43" s="210"/>
      <c r="J43" s="101"/>
      <c r="K43" s="106"/>
    </row>
    <row r="44" spans="1:11" s="107" customFormat="1" ht="16.5" customHeight="1" hidden="1">
      <c r="A44" s="211"/>
      <c r="B44" s="202"/>
      <c r="C44" s="207"/>
      <c r="D44" s="208"/>
      <c r="E44" s="204"/>
      <c r="F44" s="210"/>
      <c r="G44" s="210"/>
      <c r="H44" s="204"/>
      <c r="I44" s="210"/>
      <c r="J44" s="101"/>
      <c r="K44" s="106"/>
    </row>
    <row r="45" spans="1:11" s="186" customFormat="1" ht="16.5" customHeight="1" hidden="1">
      <c r="A45" s="201"/>
      <c r="B45" s="202"/>
      <c r="C45" s="207"/>
      <c r="D45" s="208"/>
      <c r="E45" s="204"/>
      <c r="F45" s="210"/>
      <c r="G45" s="210"/>
      <c r="H45" s="204"/>
      <c r="I45" s="205"/>
      <c r="J45" s="184"/>
      <c r="K45" s="185"/>
    </row>
    <row r="46" spans="1:11" s="107" customFormat="1" ht="15.75">
      <c r="A46" s="211"/>
      <c r="B46" s="202"/>
      <c r="C46" s="207"/>
      <c r="D46" s="208"/>
      <c r="E46" s="204"/>
      <c r="F46" s="210"/>
      <c r="G46" s="210"/>
      <c r="H46" s="204"/>
      <c r="I46" s="210"/>
      <c r="J46" s="101"/>
      <c r="K46" s="106"/>
    </row>
    <row r="47" spans="1:11" s="107" customFormat="1" ht="15.75" hidden="1">
      <c r="A47" s="211"/>
      <c r="B47" s="206"/>
      <c r="C47" s="207"/>
      <c r="D47" s="208"/>
      <c r="E47" s="204"/>
      <c r="F47" s="210"/>
      <c r="G47" s="210"/>
      <c r="H47" s="204"/>
      <c r="I47" s="210"/>
      <c r="J47" s="101"/>
      <c r="K47" s="106"/>
    </row>
    <row r="48" spans="1:11" s="107" customFormat="1" ht="15.75" hidden="1">
      <c r="A48" s="211"/>
      <c r="B48" s="206"/>
      <c r="C48" s="207"/>
      <c r="D48" s="208"/>
      <c r="E48" s="204"/>
      <c r="F48" s="210"/>
      <c r="G48" s="210"/>
      <c r="H48" s="204"/>
      <c r="I48" s="210"/>
      <c r="J48" s="101"/>
      <c r="K48" s="106"/>
    </row>
    <row r="49" spans="1:11" s="107" customFormat="1" ht="15.75" hidden="1">
      <c r="A49" s="211"/>
      <c r="B49" s="206"/>
      <c r="C49" s="207"/>
      <c r="D49" s="208"/>
      <c r="E49" s="204"/>
      <c r="F49" s="210"/>
      <c r="G49" s="210"/>
      <c r="H49" s="204"/>
      <c r="I49" s="210"/>
      <c r="J49" s="101"/>
      <c r="K49" s="106"/>
    </row>
    <row r="50" spans="1:11" s="107" customFormat="1" ht="15.75" hidden="1">
      <c r="A50" s="211"/>
      <c r="B50" s="206"/>
      <c r="C50" s="207"/>
      <c r="D50" s="208"/>
      <c r="E50" s="204"/>
      <c r="F50" s="210"/>
      <c r="G50" s="210"/>
      <c r="H50" s="204"/>
      <c r="I50" s="210"/>
      <c r="J50" s="101"/>
      <c r="K50" s="106"/>
    </row>
    <row r="51" spans="1:11" s="107" customFormat="1" ht="15" customHeight="1" hidden="1">
      <c r="A51" s="211"/>
      <c r="B51" s="206"/>
      <c r="C51" s="207"/>
      <c r="D51" s="208"/>
      <c r="E51" s="204"/>
      <c r="F51" s="210"/>
      <c r="G51" s="210"/>
      <c r="H51" s="204"/>
      <c r="I51" s="210"/>
      <c r="J51" s="101"/>
      <c r="K51" s="106"/>
    </row>
    <row r="52" spans="1:11" s="73" customFormat="1" ht="13.5" customHeight="1" hidden="1">
      <c r="A52" s="213"/>
      <c r="B52" s="206"/>
      <c r="C52" s="207"/>
      <c r="D52" s="208"/>
      <c r="E52" s="204"/>
      <c r="F52" s="210"/>
      <c r="G52" s="210"/>
      <c r="H52" s="204"/>
      <c r="I52" s="214"/>
      <c r="J52" s="51"/>
      <c r="K52" s="72"/>
    </row>
    <row r="53" spans="1:11" ht="15.75" hidden="1">
      <c r="A53" s="215"/>
      <c r="B53" s="206"/>
      <c r="C53" s="207"/>
      <c r="D53" s="216"/>
      <c r="E53" s="200"/>
      <c r="F53" s="199"/>
      <c r="G53" s="199"/>
      <c r="H53" s="200"/>
      <c r="I53" s="199"/>
      <c r="J53" s="51"/>
      <c r="K53" s="49"/>
    </row>
    <row r="54" spans="1:11" ht="47.25" hidden="1">
      <c r="A54" s="215"/>
      <c r="B54" s="206">
        <v>150101</v>
      </c>
      <c r="C54" s="207" t="s">
        <v>28</v>
      </c>
      <c r="D54" s="216" t="s">
        <v>184</v>
      </c>
      <c r="E54" s="200">
        <v>0</v>
      </c>
      <c r="F54" s="199"/>
      <c r="G54" s="199"/>
      <c r="H54" s="200">
        <v>0</v>
      </c>
      <c r="I54" s="199"/>
      <c r="J54" s="51"/>
      <c r="K54" s="49"/>
    </row>
    <row r="55" spans="1:11" ht="15.75" hidden="1">
      <c r="A55" s="215"/>
      <c r="B55" s="206">
        <v>150101</v>
      </c>
      <c r="C55" s="207" t="s">
        <v>28</v>
      </c>
      <c r="D55" s="217"/>
      <c r="E55" s="218"/>
      <c r="F55" s="199"/>
      <c r="G55" s="199"/>
      <c r="H55" s="200"/>
      <c r="I55" s="199"/>
      <c r="J55" s="51"/>
      <c r="K55" s="49"/>
    </row>
    <row r="56" spans="1:11" ht="15.75" hidden="1">
      <c r="A56" s="215"/>
      <c r="B56" s="206">
        <v>150101</v>
      </c>
      <c r="C56" s="207" t="s">
        <v>28</v>
      </c>
      <c r="D56" s="217"/>
      <c r="E56" s="218"/>
      <c r="F56" s="181"/>
      <c r="G56" s="181"/>
      <c r="H56" s="219"/>
      <c r="I56" s="199"/>
      <c r="J56" s="51"/>
      <c r="K56" s="49"/>
    </row>
    <row r="57" spans="1:11" ht="15.75">
      <c r="A57" s="215" t="s">
        <v>65</v>
      </c>
      <c r="B57" s="190"/>
      <c r="C57" s="191" t="s">
        <v>260</v>
      </c>
      <c r="D57" s="217"/>
      <c r="E57" s="219">
        <f>SUM(E13:E53)</f>
        <v>22000</v>
      </c>
      <c r="F57" s="219" t="s">
        <v>112</v>
      </c>
      <c r="G57" s="219">
        <f>G53+G56</f>
        <v>0</v>
      </c>
      <c r="H57" s="219">
        <f>SUM(H13:H55)</f>
        <v>22000</v>
      </c>
      <c r="I57" s="199"/>
      <c r="J57" s="51"/>
      <c r="K57" s="49">
        <f>SUM(A57:J57)</f>
        <v>44000</v>
      </c>
    </row>
    <row r="58" spans="1:11" ht="15.75">
      <c r="A58" s="215" t="s">
        <v>65</v>
      </c>
      <c r="B58" s="189"/>
      <c r="C58" s="189"/>
      <c r="D58" s="192"/>
      <c r="E58" s="220"/>
      <c r="F58" s="221"/>
      <c r="G58" s="221"/>
      <c r="H58" s="222"/>
      <c r="I58" s="199"/>
      <c r="J58" s="51"/>
      <c r="K58" s="49">
        <f>SUM(A58:J58)</f>
        <v>0</v>
      </c>
    </row>
    <row r="59" spans="1:11" ht="6.75" customHeight="1">
      <c r="A59" s="215" t="s">
        <v>65</v>
      </c>
      <c r="B59" s="189"/>
      <c r="C59" s="189"/>
      <c r="D59" s="192"/>
      <c r="E59" s="109"/>
      <c r="F59" s="182"/>
      <c r="G59" s="182"/>
      <c r="H59" s="193"/>
      <c r="I59" s="199"/>
      <c r="J59" s="51"/>
      <c r="K59" s="49">
        <f>SUM(A59:J59)</f>
        <v>0</v>
      </c>
    </row>
    <row r="60" spans="1:11" ht="15.75" hidden="1">
      <c r="A60" s="215"/>
      <c r="B60" s="189"/>
      <c r="C60" s="110"/>
      <c r="D60" s="192"/>
      <c r="E60" s="109"/>
      <c r="F60" s="182"/>
      <c r="G60" s="182"/>
      <c r="H60" s="193"/>
      <c r="I60" s="199"/>
      <c r="J60" s="51"/>
      <c r="K60" s="49"/>
    </row>
    <row r="61" spans="1:11" ht="28.5" customHeight="1" hidden="1">
      <c r="A61" s="215"/>
      <c r="B61" s="189"/>
      <c r="C61" s="189"/>
      <c r="D61" s="192"/>
      <c r="E61" s="109"/>
      <c r="F61" s="182"/>
      <c r="G61" s="182"/>
      <c r="H61" s="193"/>
      <c r="I61" s="199"/>
      <c r="J61" s="51"/>
      <c r="K61" s="49"/>
    </row>
    <row r="62" spans="1:11" ht="15.75" hidden="1">
      <c r="A62" s="215"/>
      <c r="B62" s="182"/>
      <c r="C62" s="189"/>
      <c r="D62" s="192"/>
      <c r="E62" s="182"/>
      <c r="F62" s="182" t="s">
        <v>156</v>
      </c>
      <c r="G62" s="182"/>
      <c r="H62" s="193"/>
      <c r="I62" s="193"/>
      <c r="J62" s="51"/>
      <c r="K62" s="49"/>
    </row>
    <row r="63" spans="1:11" ht="15.75" hidden="1">
      <c r="A63" s="215" t="s">
        <v>65</v>
      </c>
      <c r="B63" s="182"/>
      <c r="C63" s="189"/>
      <c r="D63" s="192"/>
      <c r="E63" s="223"/>
      <c r="F63" s="223" t="s">
        <v>192</v>
      </c>
      <c r="G63" s="182"/>
      <c r="H63" s="193"/>
      <c r="I63" s="223"/>
      <c r="J63" s="51"/>
      <c r="K63" s="49">
        <f>SUM(A63:J63)</f>
        <v>0</v>
      </c>
    </row>
    <row r="64" spans="1:11" ht="15.75" hidden="1">
      <c r="A64" s="224">
        <v>27524</v>
      </c>
      <c r="B64" s="182"/>
      <c r="C64" s="189"/>
      <c r="D64" s="192"/>
      <c r="E64" s="223"/>
      <c r="F64" s="223" t="s">
        <v>193</v>
      </c>
      <c r="G64" s="182"/>
      <c r="H64" s="193"/>
      <c r="I64" s="223"/>
      <c r="J64" s="51"/>
      <c r="K64" s="49">
        <f>SUM(A64:J64)</f>
        <v>27524</v>
      </c>
    </row>
    <row r="65" spans="1:11" ht="15.75" hidden="1">
      <c r="A65" s="225"/>
      <c r="B65" s="303" t="s">
        <v>56</v>
      </c>
      <c r="C65" s="304"/>
      <c r="D65" s="304"/>
      <c r="E65" s="304"/>
      <c r="F65" s="304"/>
      <c r="G65" s="304"/>
      <c r="H65" s="304"/>
      <c r="I65" s="305"/>
      <c r="J65" s="51"/>
      <c r="K65" s="49">
        <f>SUM(A65:J65)</f>
        <v>0</v>
      </c>
    </row>
    <row r="66" spans="1:11" ht="15.75" hidden="1">
      <c r="A66" s="225"/>
      <c r="B66" s="303" t="s">
        <v>194</v>
      </c>
      <c r="C66" s="304"/>
      <c r="D66" s="304"/>
      <c r="E66" s="304"/>
      <c r="F66" s="304"/>
      <c r="G66" s="304"/>
      <c r="H66" s="304"/>
      <c r="I66" s="305"/>
      <c r="J66" s="51"/>
      <c r="K66" s="49"/>
    </row>
    <row r="67" spans="1:11" ht="14.25" customHeight="1" hidden="1">
      <c r="A67" s="225"/>
      <c r="B67" s="303" t="s">
        <v>57</v>
      </c>
      <c r="C67" s="304"/>
      <c r="D67" s="304"/>
      <c r="E67" s="304"/>
      <c r="F67" s="304"/>
      <c r="G67" s="304"/>
      <c r="H67" s="304"/>
      <c r="I67" s="305"/>
      <c r="J67" s="51"/>
      <c r="K67" s="49">
        <f>SUM(A67:J67)</f>
        <v>0</v>
      </c>
    </row>
    <row r="68" spans="1:11" ht="14.25" customHeight="1" hidden="1">
      <c r="A68" s="225"/>
      <c r="B68" s="182"/>
      <c r="C68" s="189"/>
      <c r="D68" s="192"/>
      <c r="E68" s="109"/>
      <c r="F68" s="182"/>
      <c r="G68" s="182"/>
      <c r="H68" s="193"/>
      <c r="I68" s="182"/>
      <c r="J68" s="51"/>
      <c r="K68" s="49"/>
    </row>
    <row r="69" spans="1:11" ht="14.25" customHeight="1" hidden="1">
      <c r="A69" s="225"/>
      <c r="B69" s="194" t="s">
        <v>58</v>
      </c>
      <c r="C69" s="194" t="s">
        <v>166</v>
      </c>
      <c r="D69" s="194" t="s">
        <v>126</v>
      </c>
      <c r="E69" s="199" t="s">
        <v>74</v>
      </c>
      <c r="F69" s="194" t="s">
        <v>101</v>
      </c>
      <c r="G69" s="194" t="s">
        <v>75</v>
      </c>
      <c r="H69" s="200" t="s">
        <v>127</v>
      </c>
      <c r="I69" s="194" t="s">
        <v>97</v>
      </c>
      <c r="J69" s="51"/>
      <c r="K69" s="49"/>
    </row>
    <row r="70" spans="1:11" ht="14.25" customHeight="1" hidden="1">
      <c r="A70" s="225"/>
      <c r="B70" s="194"/>
      <c r="C70" s="194" t="s">
        <v>167</v>
      </c>
      <c r="D70" s="194"/>
      <c r="E70" s="199"/>
      <c r="F70" s="194"/>
      <c r="G70" s="194"/>
      <c r="H70" s="200"/>
      <c r="I70" s="194"/>
      <c r="J70" s="51"/>
      <c r="K70" s="49"/>
    </row>
    <row r="71" spans="1:11" ht="14.25" customHeight="1" hidden="1">
      <c r="A71" s="225"/>
      <c r="B71" s="88"/>
      <c r="C71" s="89" t="s">
        <v>65</v>
      </c>
      <c r="D71" s="88"/>
      <c r="E71" s="181"/>
      <c r="F71" s="88"/>
      <c r="G71" s="88"/>
      <c r="H71" s="90">
        <f>SUM(H72:H131,)</f>
        <v>3826773.7799999993</v>
      </c>
      <c r="I71" s="88"/>
      <c r="J71" s="51"/>
      <c r="K71" s="49"/>
    </row>
    <row r="72" spans="1:11" ht="14.25" customHeight="1" hidden="1">
      <c r="A72" s="225"/>
      <c r="B72" s="211" t="s">
        <v>65</v>
      </c>
      <c r="C72" s="206">
        <v>150101</v>
      </c>
      <c r="D72" s="203" t="s">
        <v>168</v>
      </c>
      <c r="E72" s="204"/>
      <c r="F72" s="209"/>
      <c r="G72" s="204"/>
      <c r="H72" s="204">
        <v>297972</v>
      </c>
      <c r="I72" s="210"/>
      <c r="J72" s="51"/>
      <c r="K72" s="49"/>
    </row>
    <row r="73" spans="1:11" ht="31.5" hidden="1">
      <c r="A73" s="225"/>
      <c r="B73" s="211" t="s">
        <v>65</v>
      </c>
      <c r="C73" s="206">
        <v>150101</v>
      </c>
      <c r="D73" s="208" t="s">
        <v>169</v>
      </c>
      <c r="E73" s="204"/>
      <c r="F73" s="209"/>
      <c r="G73" s="204"/>
      <c r="H73" s="204">
        <v>295128</v>
      </c>
      <c r="I73" s="210"/>
      <c r="J73" s="51"/>
      <c r="K73" s="49">
        <f>SUM(A73:J73)</f>
        <v>445229</v>
      </c>
    </row>
    <row r="74" spans="1:11" ht="31.5" hidden="1">
      <c r="A74" s="225"/>
      <c r="B74" s="211" t="s">
        <v>65</v>
      </c>
      <c r="C74" s="206">
        <v>150101</v>
      </c>
      <c r="D74" s="208" t="s">
        <v>170</v>
      </c>
      <c r="E74" s="204"/>
      <c r="F74" s="209"/>
      <c r="G74" s="204"/>
      <c r="H74" s="204">
        <v>300000</v>
      </c>
      <c r="I74" s="210"/>
      <c r="J74" s="51"/>
      <c r="K74" s="49">
        <f>SUM(A74:J74)</f>
        <v>450101</v>
      </c>
    </row>
    <row r="75" spans="1:11" ht="31.5" hidden="1">
      <c r="A75" s="225"/>
      <c r="B75" s="211" t="s">
        <v>65</v>
      </c>
      <c r="C75" s="206">
        <v>150101</v>
      </c>
      <c r="D75" s="208" t="s">
        <v>171</v>
      </c>
      <c r="E75" s="204"/>
      <c r="F75" s="209"/>
      <c r="G75" s="204"/>
      <c r="H75" s="204">
        <v>200000</v>
      </c>
      <c r="I75" s="210"/>
      <c r="J75" s="51"/>
      <c r="K75" s="49"/>
    </row>
    <row r="76" spans="1:11" ht="47.25" hidden="1">
      <c r="A76" s="225"/>
      <c r="B76" s="211" t="s">
        <v>65</v>
      </c>
      <c r="C76" s="206">
        <v>150101</v>
      </c>
      <c r="D76" s="208" t="s">
        <v>172</v>
      </c>
      <c r="E76" s="204"/>
      <c r="F76" s="209"/>
      <c r="G76" s="204"/>
      <c r="H76" s="204">
        <v>120000</v>
      </c>
      <c r="I76" s="210"/>
      <c r="J76" s="51"/>
      <c r="K76" s="49">
        <f>SUM(A76:J76)</f>
        <v>270101</v>
      </c>
    </row>
    <row r="77" spans="1:11" ht="31.5" hidden="1">
      <c r="A77" s="225"/>
      <c r="B77" s="211" t="s">
        <v>65</v>
      </c>
      <c r="C77" s="206">
        <v>150101</v>
      </c>
      <c r="D77" s="208" t="s">
        <v>130</v>
      </c>
      <c r="E77" s="204"/>
      <c r="F77" s="209"/>
      <c r="G77" s="204"/>
      <c r="H77" s="204">
        <v>50000</v>
      </c>
      <c r="I77" s="210"/>
      <c r="J77" s="51"/>
      <c r="K77" s="49"/>
    </row>
    <row r="78" spans="1:11" ht="15.75" hidden="1">
      <c r="A78" s="225"/>
      <c r="B78" s="211" t="s">
        <v>65</v>
      </c>
      <c r="C78" s="206">
        <v>150101</v>
      </c>
      <c r="D78" s="208" t="s">
        <v>173</v>
      </c>
      <c r="E78" s="204"/>
      <c r="F78" s="209"/>
      <c r="G78" s="204"/>
      <c r="H78" s="204">
        <v>500000</v>
      </c>
      <c r="I78" s="210"/>
      <c r="J78" s="51"/>
      <c r="K78" s="49"/>
    </row>
    <row r="79" spans="1:11" ht="47.25" hidden="1">
      <c r="A79" s="225"/>
      <c r="B79" s="211" t="s">
        <v>65</v>
      </c>
      <c r="C79" s="206">
        <v>150101</v>
      </c>
      <c r="D79" s="208" t="s">
        <v>174</v>
      </c>
      <c r="E79" s="204"/>
      <c r="F79" s="210"/>
      <c r="G79" s="210"/>
      <c r="H79" s="204">
        <v>150000</v>
      </c>
      <c r="I79" s="210"/>
      <c r="J79" s="51"/>
      <c r="K79" s="49"/>
    </row>
    <row r="80" spans="1:11" ht="31.5" hidden="1">
      <c r="A80" s="225"/>
      <c r="B80" s="211" t="s">
        <v>65</v>
      </c>
      <c r="C80" s="206">
        <v>150101</v>
      </c>
      <c r="D80" s="208" t="s">
        <v>175</v>
      </c>
      <c r="E80" s="204"/>
      <c r="F80" s="210"/>
      <c r="G80" s="210"/>
      <c r="H80" s="204">
        <v>150000</v>
      </c>
      <c r="I80" s="210"/>
      <c r="J80" s="51"/>
      <c r="K80" s="49"/>
    </row>
    <row r="81" spans="1:11" ht="31.5" hidden="1">
      <c r="A81" s="225"/>
      <c r="B81" s="211" t="s">
        <v>65</v>
      </c>
      <c r="C81" s="206">
        <v>150101</v>
      </c>
      <c r="D81" s="208" t="s">
        <v>176</v>
      </c>
      <c r="E81" s="204"/>
      <c r="F81" s="210"/>
      <c r="G81" s="210"/>
      <c r="H81" s="204">
        <v>100000</v>
      </c>
      <c r="I81" s="210"/>
      <c r="J81" s="51"/>
      <c r="K81" s="49"/>
    </row>
    <row r="82" spans="1:11" ht="31.5" hidden="1">
      <c r="A82" s="225"/>
      <c r="B82" s="211" t="s">
        <v>65</v>
      </c>
      <c r="C82" s="206">
        <v>150101</v>
      </c>
      <c r="D82" s="208" t="s">
        <v>177</v>
      </c>
      <c r="E82" s="204"/>
      <c r="F82" s="210"/>
      <c r="G82" s="210"/>
      <c r="H82" s="204">
        <v>20000</v>
      </c>
      <c r="I82" s="210"/>
      <c r="J82" s="51"/>
      <c r="K82" s="49"/>
    </row>
    <row r="83" spans="1:11" ht="31.5" hidden="1">
      <c r="A83" s="225"/>
      <c r="B83" s="211" t="s">
        <v>65</v>
      </c>
      <c r="C83" s="206">
        <v>150101</v>
      </c>
      <c r="D83" s="208" t="s">
        <v>132</v>
      </c>
      <c r="E83" s="204"/>
      <c r="F83" s="210"/>
      <c r="G83" s="210"/>
      <c r="H83" s="204">
        <v>50000</v>
      </c>
      <c r="I83" s="210"/>
      <c r="J83" s="51"/>
      <c r="K83" s="49"/>
    </row>
    <row r="84" spans="1:11" ht="31.5" hidden="1">
      <c r="A84" s="225"/>
      <c r="B84" s="211" t="s">
        <v>65</v>
      </c>
      <c r="C84" s="206">
        <v>150101</v>
      </c>
      <c r="D84" s="208" t="s">
        <v>178</v>
      </c>
      <c r="E84" s="210"/>
      <c r="F84" s="210"/>
      <c r="G84" s="210"/>
      <c r="H84" s="204">
        <v>95000</v>
      </c>
      <c r="I84" s="210"/>
      <c r="J84" s="51"/>
      <c r="K84" s="49"/>
    </row>
    <row r="85" spans="1:11" ht="15.75" customHeight="1" hidden="1">
      <c r="A85" s="225"/>
      <c r="B85" s="211" t="s">
        <v>65</v>
      </c>
      <c r="C85" s="206">
        <v>150101</v>
      </c>
      <c r="D85" s="208" t="s">
        <v>179</v>
      </c>
      <c r="E85" s="210"/>
      <c r="F85" s="210"/>
      <c r="G85" s="210"/>
      <c r="H85" s="204">
        <v>200000</v>
      </c>
      <c r="I85" s="210"/>
      <c r="J85" s="51"/>
      <c r="K85" s="49">
        <f>SUM(A85:J85)</f>
        <v>350101</v>
      </c>
    </row>
    <row r="86" spans="1:11" ht="15.75" customHeight="1" hidden="1">
      <c r="A86" s="225"/>
      <c r="B86" s="211" t="s">
        <v>65</v>
      </c>
      <c r="C86" s="206">
        <v>180409</v>
      </c>
      <c r="D86" s="208" t="s">
        <v>180</v>
      </c>
      <c r="E86" s="210"/>
      <c r="F86" s="210"/>
      <c r="G86" s="210"/>
      <c r="H86" s="204">
        <v>100000</v>
      </c>
      <c r="I86" s="210"/>
      <c r="J86" s="51"/>
      <c r="K86" s="49"/>
    </row>
    <row r="87" spans="1:11" ht="24.75" customHeight="1" hidden="1">
      <c r="A87" s="225"/>
      <c r="B87" s="211" t="s">
        <v>65</v>
      </c>
      <c r="C87" s="206">
        <v>150101</v>
      </c>
      <c r="D87" s="208" t="s">
        <v>181</v>
      </c>
      <c r="E87" s="210"/>
      <c r="F87" s="210"/>
      <c r="G87" s="210"/>
      <c r="H87" s="204">
        <v>50000</v>
      </c>
      <c r="I87" s="210"/>
      <c r="J87" s="51"/>
      <c r="K87" s="49">
        <f aca="true" t="shared" si="1" ref="K87:K107">SUM(A87:J87)</f>
        <v>200101</v>
      </c>
    </row>
    <row r="88" spans="1:11" ht="15.75" customHeight="1" hidden="1">
      <c r="A88" s="225"/>
      <c r="B88" s="211" t="s">
        <v>65</v>
      </c>
      <c r="C88" s="206">
        <v>150101</v>
      </c>
      <c r="D88" s="182" t="s">
        <v>195</v>
      </c>
      <c r="E88" s="210"/>
      <c r="F88" s="210"/>
      <c r="G88" s="210"/>
      <c r="H88" s="204">
        <v>100000</v>
      </c>
      <c r="I88" s="210"/>
      <c r="J88" s="51"/>
      <c r="K88" s="49">
        <f t="shared" si="1"/>
        <v>250101</v>
      </c>
    </row>
    <row r="89" spans="1:11" ht="120" customHeight="1" hidden="1">
      <c r="A89" s="225"/>
      <c r="B89" s="211" t="s">
        <v>65</v>
      </c>
      <c r="C89" s="206">
        <v>150101</v>
      </c>
      <c r="D89" s="208" t="s">
        <v>196</v>
      </c>
      <c r="E89" s="210"/>
      <c r="F89" s="210"/>
      <c r="G89" s="210"/>
      <c r="H89" s="204"/>
      <c r="I89" s="210"/>
      <c r="J89" s="51"/>
      <c r="K89" s="49">
        <f t="shared" si="1"/>
        <v>150101</v>
      </c>
    </row>
    <row r="90" spans="1:11" ht="45" customHeight="1" hidden="1">
      <c r="A90" s="225"/>
      <c r="B90" s="211" t="s">
        <v>65</v>
      </c>
      <c r="C90" s="206">
        <v>150101</v>
      </c>
      <c r="D90" s="208" t="s">
        <v>197</v>
      </c>
      <c r="E90" s="210"/>
      <c r="F90" s="210"/>
      <c r="G90" s="210"/>
      <c r="H90" s="204">
        <v>30000</v>
      </c>
      <c r="I90" s="210"/>
      <c r="J90" s="51"/>
      <c r="K90" s="49">
        <f t="shared" si="1"/>
        <v>180101</v>
      </c>
    </row>
    <row r="91" spans="1:11" ht="75" customHeight="1" hidden="1">
      <c r="A91" s="225"/>
      <c r="B91" s="211" t="s">
        <v>65</v>
      </c>
      <c r="C91" s="206">
        <v>150101</v>
      </c>
      <c r="D91" s="208" t="s">
        <v>198</v>
      </c>
      <c r="E91" s="210"/>
      <c r="F91" s="210"/>
      <c r="G91" s="210"/>
      <c r="H91" s="204">
        <v>7096.8</v>
      </c>
      <c r="I91" s="210"/>
      <c r="J91" s="51"/>
      <c r="K91" s="49">
        <f t="shared" si="1"/>
        <v>157197.8</v>
      </c>
    </row>
    <row r="92" spans="1:11" ht="75" customHeight="1" hidden="1">
      <c r="A92" s="225"/>
      <c r="B92" s="211" t="s">
        <v>65</v>
      </c>
      <c r="C92" s="206">
        <v>150101</v>
      </c>
      <c r="D92" s="208" t="s">
        <v>199</v>
      </c>
      <c r="E92" s="210"/>
      <c r="F92" s="210"/>
      <c r="G92" s="210"/>
      <c r="H92" s="204">
        <v>7096.8</v>
      </c>
      <c r="I92" s="210"/>
      <c r="J92" s="51"/>
      <c r="K92" s="49">
        <f t="shared" si="1"/>
        <v>157197.8</v>
      </c>
    </row>
    <row r="93" spans="1:11" ht="105" customHeight="1" hidden="1">
      <c r="A93" s="225"/>
      <c r="B93" s="211" t="s">
        <v>65</v>
      </c>
      <c r="C93" s="206">
        <v>150101</v>
      </c>
      <c r="D93" s="208" t="s">
        <v>200</v>
      </c>
      <c r="E93" s="210"/>
      <c r="F93" s="210"/>
      <c r="G93" s="210"/>
      <c r="H93" s="204">
        <v>7096.8</v>
      </c>
      <c r="I93" s="210"/>
      <c r="J93" s="51"/>
      <c r="K93" s="49">
        <f t="shared" si="1"/>
        <v>157197.8</v>
      </c>
    </row>
    <row r="94" spans="1:11" ht="75" customHeight="1" hidden="1">
      <c r="A94" s="225"/>
      <c r="B94" s="211" t="s">
        <v>65</v>
      </c>
      <c r="C94" s="206">
        <v>150101</v>
      </c>
      <c r="D94" s="208" t="s">
        <v>185</v>
      </c>
      <c r="E94" s="210"/>
      <c r="F94" s="210"/>
      <c r="G94" s="210"/>
      <c r="H94" s="204"/>
      <c r="I94" s="210"/>
      <c r="J94" s="51"/>
      <c r="K94" s="49">
        <f t="shared" si="1"/>
        <v>150101</v>
      </c>
    </row>
    <row r="95" spans="1:11" ht="75" customHeight="1" hidden="1">
      <c r="A95" s="225"/>
      <c r="B95" s="211" t="s">
        <v>65</v>
      </c>
      <c r="C95" s="206">
        <v>150101</v>
      </c>
      <c r="D95" s="208" t="s">
        <v>186</v>
      </c>
      <c r="E95" s="210"/>
      <c r="F95" s="210"/>
      <c r="G95" s="210"/>
      <c r="H95" s="204"/>
      <c r="I95" s="212"/>
      <c r="J95" s="51"/>
      <c r="K95" s="49">
        <f t="shared" si="1"/>
        <v>150101</v>
      </c>
    </row>
    <row r="96" spans="1:11" ht="45" customHeight="1" hidden="1">
      <c r="A96" s="225"/>
      <c r="B96" s="211" t="s">
        <v>65</v>
      </c>
      <c r="C96" s="206">
        <v>150101</v>
      </c>
      <c r="D96" s="208" t="s">
        <v>187</v>
      </c>
      <c r="E96" s="210"/>
      <c r="F96" s="210"/>
      <c r="G96" s="210"/>
      <c r="H96" s="204"/>
      <c r="I96" s="210"/>
      <c r="J96" s="51"/>
      <c r="K96" s="49">
        <f t="shared" si="1"/>
        <v>150101</v>
      </c>
    </row>
    <row r="97" spans="1:11" ht="60" customHeight="1" hidden="1">
      <c r="A97" s="225"/>
      <c r="B97" s="211" t="s">
        <v>65</v>
      </c>
      <c r="C97" s="206">
        <v>150101</v>
      </c>
      <c r="D97" s="208" t="s">
        <v>188</v>
      </c>
      <c r="E97" s="210"/>
      <c r="F97" s="210"/>
      <c r="G97" s="210"/>
      <c r="H97" s="204"/>
      <c r="I97" s="210"/>
      <c r="J97" s="51"/>
      <c r="K97" s="49">
        <f t="shared" si="1"/>
        <v>150101</v>
      </c>
    </row>
    <row r="98" spans="1:11" s="73" customFormat="1" ht="75" customHeight="1" hidden="1">
      <c r="A98" s="226"/>
      <c r="B98" s="211"/>
      <c r="C98" s="206">
        <v>150101</v>
      </c>
      <c r="D98" s="208" t="s">
        <v>201</v>
      </c>
      <c r="E98" s="210"/>
      <c r="F98" s="210"/>
      <c r="G98" s="210"/>
      <c r="H98" s="204">
        <v>60000</v>
      </c>
      <c r="I98" s="210"/>
      <c r="J98" s="51"/>
      <c r="K98" s="72">
        <f t="shared" si="1"/>
        <v>210101</v>
      </c>
    </row>
    <row r="99" spans="1:11" s="73" customFormat="1" ht="135" customHeight="1" hidden="1">
      <c r="A99" s="226"/>
      <c r="B99" s="211"/>
      <c r="C99" s="206">
        <v>150101</v>
      </c>
      <c r="D99" s="208" t="s">
        <v>202</v>
      </c>
      <c r="E99" s="210"/>
      <c r="F99" s="210"/>
      <c r="G99" s="210"/>
      <c r="H99" s="204">
        <v>20000</v>
      </c>
      <c r="I99" s="210"/>
      <c r="J99" s="51"/>
      <c r="K99" s="72">
        <f t="shared" si="1"/>
        <v>170101</v>
      </c>
    </row>
    <row r="100" spans="1:11" s="73" customFormat="1" ht="45" customHeight="1" hidden="1">
      <c r="A100" s="226"/>
      <c r="B100" s="211"/>
      <c r="C100" s="206">
        <v>150101</v>
      </c>
      <c r="D100" s="208" t="s">
        <v>189</v>
      </c>
      <c r="E100" s="210"/>
      <c r="F100" s="210"/>
      <c r="G100" s="210"/>
      <c r="H100" s="204"/>
      <c r="I100" s="210"/>
      <c r="J100" s="51"/>
      <c r="K100" s="72">
        <f t="shared" si="1"/>
        <v>150101</v>
      </c>
    </row>
    <row r="101" spans="1:11" s="73" customFormat="1" ht="60" customHeight="1" hidden="1">
      <c r="A101" s="226"/>
      <c r="B101" s="211"/>
      <c r="C101" s="206">
        <v>150101</v>
      </c>
      <c r="D101" s="208" t="s">
        <v>190</v>
      </c>
      <c r="E101" s="210"/>
      <c r="F101" s="210"/>
      <c r="G101" s="210"/>
      <c r="H101" s="204"/>
      <c r="I101" s="210"/>
      <c r="J101" s="51"/>
      <c r="K101" s="72">
        <f t="shared" si="1"/>
        <v>150101</v>
      </c>
    </row>
    <row r="102" spans="1:11" ht="30" customHeight="1" hidden="1">
      <c r="A102" s="225"/>
      <c r="B102" s="211"/>
      <c r="C102" s="206">
        <v>150101</v>
      </c>
      <c r="D102" s="208" t="s">
        <v>191</v>
      </c>
      <c r="E102" s="210"/>
      <c r="F102" s="210"/>
      <c r="G102" s="210"/>
      <c r="H102" s="204"/>
      <c r="I102" s="210"/>
      <c r="J102" s="51"/>
      <c r="K102" s="49">
        <f t="shared" si="1"/>
        <v>150101</v>
      </c>
    </row>
    <row r="103" spans="1:11" ht="105" customHeight="1" hidden="1">
      <c r="A103" s="225"/>
      <c r="B103" s="211"/>
      <c r="C103" s="206">
        <v>150101</v>
      </c>
      <c r="D103" s="208" t="s">
        <v>203</v>
      </c>
      <c r="E103" s="210"/>
      <c r="F103" s="210"/>
      <c r="G103" s="210"/>
      <c r="H103" s="204">
        <v>44626</v>
      </c>
      <c r="I103" s="210"/>
      <c r="J103" s="51"/>
      <c r="K103" s="49">
        <f t="shared" si="1"/>
        <v>194727</v>
      </c>
    </row>
    <row r="104" spans="1:11" ht="150" customHeight="1" hidden="1">
      <c r="A104" s="225"/>
      <c r="B104" s="211"/>
      <c r="C104" s="206">
        <v>150101</v>
      </c>
      <c r="D104" s="208" t="s">
        <v>204</v>
      </c>
      <c r="E104" s="210"/>
      <c r="F104" s="210"/>
      <c r="G104" s="210"/>
      <c r="H104" s="204">
        <v>5374</v>
      </c>
      <c r="I104" s="210"/>
      <c r="J104" s="51"/>
      <c r="K104" s="49">
        <f t="shared" si="1"/>
        <v>155475</v>
      </c>
    </row>
    <row r="105" spans="1:11" ht="315" customHeight="1" hidden="1">
      <c r="A105" s="225"/>
      <c r="B105" s="211"/>
      <c r="C105" s="206">
        <v>150101</v>
      </c>
      <c r="D105" s="208" t="s">
        <v>205</v>
      </c>
      <c r="E105" s="210"/>
      <c r="F105" s="210"/>
      <c r="G105" s="210"/>
      <c r="H105" s="204">
        <v>44200</v>
      </c>
      <c r="I105" s="210"/>
      <c r="J105" s="51"/>
      <c r="K105" s="49">
        <f t="shared" si="1"/>
        <v>194301</v>
      </c>
    </row>
    <row r="106" spans="1:11" ht="105" customHeight="1" hidden="1">
      <c r="A106" s="225"/>
      <c r="B106" s="211"/>
      <c r="C106" s="206">
        <v>150101</v>
      </c>
      <c r="D106" s="208" t="s">
        <v>206</v>
      </c>
      <c r="E106" s="210"/>
      <c r="F106" s="210"/>
      <c r="G106" s="210"/>
      <c r="H106" s="204">
        <v>30000</v>
      </c>
      <c r="I106" s="210"/>
      <c r="J106" s="51"/>
      <c r="K106" s="49">
        <f t="shared" si="1"/>
        <v>180101</v>
      </c>
    </row>
    <row r="107" spans="1:11" s="58" customFormat="1" ht="15" customHeight="1" hidden="1">
      <c r="A107" s="225"/>
      <c r="B107" s="211"/>
      <c r="C107" s="206">
        <v>150101</v>
      </c>
      <c r="D107" s="208" t="s">
        <v>182</v>
      </c>
      <c r="E107" s="210"/>
      <c r="F107" s="210"/>
      <c r="G107" s="210"/>
      <c r="H107" s="204">
        <v>200000</v>
      </c>
      <c r="I107" s="210"/>
      <c r="J107" s="53">
        <f>SUM(J13:J17)</f>
        <v>334.9</v>
      </c>
      <c r="K107" s="56">
        <f t="shared" si="1"/>
        <v>350435.9</v>
      </c>
    </row>
    <row r="108" spans="1:11" s="58" customFormat="1" ht="11.25" customHeight="1" hidden="1">
      <c r="A108" s="227"/>
      <c r="B108" s="211"/>
      <c r="C108" s="206">
        <v>150101</v>
      </c>
      <c r="D108" s="208" t="s">
        <v>207</v>
      </c>
      <c r="E108" s="210"/>
      <c r="F108" s="210"/>
      <c r="G108" s="210"/>
      <c r="H108" s="204">
        <v>5000</v>
      </c>
      <c r="I108" s="210"/>
      <c r="J108" s="98"/>
      <c r="K108" s="98"/>
    </row>
    <row r="109" spans="1:11" ht="75" customHeight="1" hidden="1">
      <c r="A109" s="225"/>
      <c r="B109" s="211"/>
      <c r="C109" s="206">
        <v>150101</v>
      </c>
      <c r="D109" s="208" t="s">
        <v>208</v>
      </c>
      <c r="E109" s="210"/>
      <c r="F109" s="210"/>
      <c r="G109" s="210"/>
      <c r="H109" s="204">
        <v>40698.38</v>
      </c>
      <c r="I109" s="210"/>
      <c r="J109" s="53">
        <v>60000</v>
      </c>
      <c r="K109" s="49">
        <f>SUM(A109:J109)</f>
        <v>250799.38</v>
      </c>
    </row>
    <row r="110" spans="1:11" s="58" customFormat="1" ht="120" customHeight="1" hidden="1">
      <c r="A110" s="225"/>
      <c r="B110" s="211"/>
      <c r="C110" s="206">
        <v>150101</v>
      </c>
      <c r="D110" s="208" t="s">
        <v>209</v>
      </c>
      <c r="E110" s="210"/>
      <c r="F110" s="210"/>
      <c r="G110" s="210"/>
      <c r="H110" s="204">
        <v>15000</v>
      </c>
      <c r="I110" s="210"/>
      <c r="J110" s="53">
        <f>SUM(J109:J109)</f>
        <v>60000</v>
      </c>
      <c r="K110" s="56">
        <f>SUM(A110:J110)</f>
        <v>225101</v>
      </c>
    </row>
    <row r="111" spans="1:11" s="58" customFormat="1" ht="47.25" hidden="1">
      <c r="A111" s="225"/>
      <c r="B111" s="211"/>
      <c r="C111" s="206">
        <v>150101</v>
      </c>
      <c r="D111" s="208" t="s">
        <v>183</v>
      </c>
      <c r="E111" s="210"/>
      <c r="F111" s="210"/>
      <c r="G111" s="210"/>
      <c r="H111" s="204">
        <v>100000</v>
      </c>
      <c r="I111" s="210"/>
      <c r="J111" s="53">
        <f>J107+J110</f>
        <v>60334.9</v>
      </c>
      <c r="K111" s="56">
        <f>SUM(A111:J111)</f>
        <v>310435.9</v>
      </c>
    </row>
    <row r="112" spans="1:9" ht="45" customHeight="1" hidden="1">
      <c r="A112" s="182"/>
      <c r="B112" s="213"/>
      <c r="C112" s="206">
        <v>150101</v>
      </c>
      <c r="D112" s="216" t="s">
        <v>210</v>
      </c>
      <c r="E112" s="199"/>
      <c r="F112" s="199"/>
      <c r="G112" s="199"/>
      <c r="H112" s="200">
        <v>75120</v>
      </c>
      <c r="I112" s="214"/>
    </row>
    <row r="113" spans="1:9" ht="22.5" customHeight="1" hidden="1">
      <c r="A113" s="182"/>
      <c r="B113" s="213"/>
      <c r="C113" s="206">
        <v>150101</v>
      </c>
      <c r="D113" s="216" t="s">
        <v>184</v>
      </c>
      <c r="E113" s="199"/>
      <c r="F113" s="199"/>
      <c r="G113" s="199"/>
      <c r="H113" s="200">
        <v>280450</v>
      </c>
      <c r="I113" s="214"/>
    </row>
    <row r="114" spans="1:9" s="93" customFormat="1" ht="31.5" customHeight="1" hidden="1">
      <c r="A114" s="182"/>
      <c r="B114" s="215"/>
      <c r="C114" s="206">
        <v>150101</v>
      </c>
      <c r="D114" s="208"/>
      <c r="E114" s="219"/>
      <c r="F114" s="219"/>
      <c r="G114" s="219"/>
      <c r="H114" s="200"/>
      <c r="I114" s="199"/>
    </row>
    <row r="115" spans="1:11" ht="15.75" hidden="1">
      <c r="A115" s="228">
        <f>SUM(A13:A114)</f>
        <v>27524</v>
      </c>
      <c r="B115" s="215"/>
      <c r="C115" s="206">
        <v>150101</v>
      </c>
      <c r="D115" s="227"/>
      <c r="E115" s="227"/>
      <c r="F115" s="227"/>
      <c r="G115" s="227"/>
      <c r="H115" s="227"/>
      <c r="I115" s="199"/>
      <c r="J115" s="85">
        <f>SUM(J111)</f>
        <v>60334.9</v>
      </c>
      <c r="K115" s="85">
        <f>SUM(H115:J115)</f>
        <v>60334.9</v>
      </c>
    </row>
    <row r="116" spans="1:9" ht="15.75" hidden="1">
      <c r="A116" s="182"/>
      <c r="B116" s="215"/>
      <c r="C116" s="206">
        <v>150101</v>
      </c>
      <c r="D116" s="217"/>
      <c r="E116" s="218"/>
      <c r="F116" s="199"/>
      <c r="G116" s="199"/>
      <c r="H116" s="200"/>
      <c r="I116" s="199"/>
    </row>
    <row r="117" spans="1:9" ht="15.75" hidden="1">
      <c r="A117" s="182"/>
      <c r="B117" s="215"/>
      <c r="C117" s="206">
        <v>150101</v>
      </c>
      <c r="D117" s="217"/>
      <c r="E117" s="218"/>
      <c r="F117" s="181"/>
      <c r="G117" s="181"/>
      <c r="H117" s="219"/>
      <c r="I117" s="199"/>
    </row>
    <row r="118" spans="1:9" ht="15.75" hidden="1">
      <c r="A118" s="182"/>
      <c r="B118" s="215"/>
      <c r="C118" s="206">
        <v>150101</v>
      </c>
      <c r="D118" s="217"/>
      <c r="E118" s="218"/>
      <c r="F118" s="181"/>
      <c r="G118" s="181"/>
      <c r="H118" s="200"/>
      <c r="I118" s="199"/>
    </row>
    <row r="119" spans="1:9" ht="15.75" hidden="1">
      <c r="A119" s="182"/>
      <c r="B119" s="215"/>
      <c r="C119" s="206">
        <v>150101</v>
      </c>
      <c r="D119" s="217"/>
      <c r="E119" s="218"/>
      <c r="F119" s="181"/>
      <c r="G119" s="181"/>
      <c r="H119" s="200"/>
      <c r="I119" s="199"/>
    </row>
    <row r="120" spans="1:9" ht="15.75" hidden="1">
      <c r="A120" s="182"/>
      <c r="B120" s="215"/>
      <c r="C120" s="206">
        <v>150101</v>
      </c>
      <c r="D120" s="217"/>
      <c r="E120" s="218"/>
      <c r="F120" s="181"/>
      <c r="G120" s="181"/>
      <c r="H120" s="200"/>
      <c r="I120" s="199"/>
    </row>
    <row r="121" spans="1:9" ht="15.75" hidden="1">
      <c r="A121" s="182"/>
      <c r="B121" s="215"/>
      <c r="C121" s="206">
        <v>150101</v>
      </c>
      <c r="D121" s="217"/>
      <c r="E121" s="218"/>
      <c r="F121" s="181"/>
      <c r="G121" s="181"/>
      <c r="H121" s="200"/>
      <c r="I121" s="199"/>
    </row>
    <row r="122" spans="1:9" ht="15.75" hidden="1">
      <c r="A122" s="182"/>
      <c r="B122" s="215"/>
      <c r="C122" s="206">
        <v>150101</v>
      </c>
      <c r="D122" s="217"/>
      <c r="E122" s="218"/>
      <c r="F122" s="181"/>
      <c r="G122" s="181"/>
      <c r="H122" s="200"/>
      <c r="I122" s="199"/>
    </row>
    <row r="123" spans="1:9" ht="47.25" hidden="1">
      <c r="A123" s="182"/>
      <c r="B123" s="215"/>
      <c r="C123" s="206">
        <v>150101</v>
      </c>
      <c r="D123" s="217" t="s">
        <v>211</v>
      </c>
      <c r="E123" s="218"/>
      <c r="F123" s="181"/>
      <c r="G123" s="181"/>
      <c r="H123" s="200">
        <v>22980</v>
      </c>
      <c r="I123" s="199"/>
    </row>
    <row r="124" spans="1:9" ht="78.75" hidden="1">
      <c r="A124" s="182"/>
      <c r="B124" s="215"/>
      <c r="C124" s="206">
        <v>150101</v>
      </c>
      <c r="D124" s="217" t="s">
        <v>212</v>
      </c>
      <c r="E124" s="218">
        <v>406</v>
      </c>
      <c r="F124" s="181"/>
      <c r="G124" s="181"/>
      <c r="H124" s="200">
        <v>406</v>
      </c>
      <c r="I124" s="199"/>
    </row>
    <row r="125" spans="1:9" ht="63" hidden="1">
      <c r="A125" s="182"/>
      <c r="B125" s="215"/>
      <c r="C125" s="206">
        <v>150101</v>
      </c>
      <c r="D125" s="217" t="s">
        <v>213</v>
      </c>
      <c r="E125" s="218"/>
      <c r="F125" s="181"/>
      <c r="G125" s="181"/>
      <c r="H125" s="200">
        <v>666</v>
      </c>
      <c r="I125" s="199"/>
    </row>
    <row r="126" spans="1:9" ht="47.25" hidden="1">
      <c r="A126" s="182"/>
      <c r="B126" s="215"/>
      <c r="C126" s="206">
        <v>150101</v>
      </c>
      <c r="D126" s="217" t="s">
        <v>214</v>
      </c>
      <c r="E126" s="218">
        <v>917</v>
      </c>
      <c r="F126" s="181"/>
      <c r="G126" s="181"/>
      <c r="H126" s="200">
        <v>917</v>
      </c>
      <c r="I126" s="199"/>
    </row>
    <row r="127" spans="1:9" ht="63" hidden="1">
      <c r="A127" s="182"/>
      <c r="B127" s="215"/>
      <c r="C127" s="206">
        <v>150101</v>
      </c>
      <c r="D127" s="217" t="s">
        <v>215</v>
      </c>
      <c r="E127" s="218">
        <v>2186</v>
      </c>
      <c r="F127" s="181"/>
      <c r="G127" s="181"/>
      <c r="H127" s="200">
        <v>2186</v>
      </c>
      <c r="I127" s="199"/>
    </row>
    <row r="128" spans="1:9" ht="15.75" hidden="1">
      <c r="A128" s="182"/>
      <c r="B128" s="215"/>
      <c r="C128" s="206">
        <v>150101</v>
      </c>
      <c r="D128" s="217" t="s">
        <v>216</v>
      </c>
      <c r="E128" s="218">
        <v>12000</v>
      </c>
      <c r="F128" s="181"/>
      <c r="G128" s="181"/>
      <c r="H128" s="200">
        <v>12000</v>
      </c>
      <c r="I128" s="199"/>
    </row>
    <row r="129" spans="1:9" ht="31.5" hidden="1">
      <c r="A129" s="182"/>
      <c r="B129" s="215"/>
      <c r="C129" s="206">
        <v>150101</v>
      </c>
      <c r="D129" s="217" t="s">
        <v>217</v>
      </c>
      <c r="E129" s="218">
        <v>19200</v>
      </c>
      <c r="F129" s="181"/>
      <c r="G129" s="181"/>
      <c r="H129" s="200">
        <f>15600+3600</f>
        <v>19200</v>
      </c>
      <c r="I129" s="199"/>
    </row>
    <row r="130" spans="1:9" ht="31.5" hidden="1">
      <c r="A130" s="182"/>
      <c r="B130" s="215"/>
      <c r="C130" s="206">
        <v>150101</v>
      </c>
      <c r="D130" s="217" t="s">
        <v>218</v>
      </c>
      <c r="E130" s="218"/>
      <c r="F130" s="181"/>
      <c r="G130" s="181"/>
      <c r="H130" s="200">
        <v>8560</v>
      </c>
      <c r="I130" s="199"/>
    </row>
    <row r="131" spans="1:9" ht="31.5" hidden="1">
      <c r="A131" s="182"/>
      <c r="B131" s="215"/>
      <c r="C131" s="206">
        <v>180409</v>
      </c>
      <c r="D131" s="217" t="s">
        <v>131</v>
      </c>
      <c r="E131" s="218"/>
      <c r="F131" s="181"/>
      <c r="G131" s="181"/>
      <c r="H131" s="200">
        <v>10000</v>
      </c>
      <c r="I131" s="199"/>
    </row>
    <row r="132" spans="1:9" ht="31.5" hidden="1">
      <c r="A132" s="182"/>
      <c r="B132" s="215"/>
      <c r="C132" s="206">
        <v>150101</v>
      </c>
      <c r="D132" s="217" t="s">
        <v>219</v>
      </c>
      <c r="E132" s="218"/>
      <c r="F132" s="181"/>
      <c r="G132" s="181"/>
      <c r="H132" s="200">
        <v>2708</v>
      </c>
      <c r="I132" s="199"/>
    </row>
    <row r="133" spans="1:9" ht="31.5" hidden="1">
      <c r="A133" s="182"/>
      <c r="B133" s="215"/>
      <c r="C133" s="206">
        <v>150101</v>
      </c>
      <c r="D133" s="217" t="s">
        <v>220</v>
      </c>
      <c r="E133" s="218"/>
      <c r="F133" s="181"/>
      <c r="G133" s="181"/>
      <c r="H133" s="200">
        <v>1671</v>
      </c>
      <c r="I133" s="199"/>
    </row>
    <row r="134" spans="1:9" ht="47.25" hidden="1">
      <c r="A134" s="182"/>
      <c r="B134" s="215"/>
      <c r="C134" s="206">
        <v>150101</v>
      </c>
      <c r="D134" s="217" t="s">
        <v>221</v>
      </c>
      <c r="E134" s="218"/>
      <c r="F134" s="181"/>
      <c r="G134" s="181"/>
      <c r="H134" s="200">
        <v>3366</v>
      </c>
      <c r="I134" s="199"/>
    </row>
    <row r="135" spans="1:9" ht="47.25" hidden="1">
      <c r="A135" s="182"/>
      <c r="B135" s="215"/>
      <c r="C135" s="206">
        <v>150101</v>
      </c>
      <c r="D135" s="217" t="s">
        <v>222</v>
      </c>
      <c r="E135" s="218"/>
      <c r="F135" s="181"/>
      <c r="G135" s="181"/>
      <c r="H135" s="200">
        <v>4500</v>
      </c>
      <c r="I135" s="199"/>
    </row>
    <row r="136" spans="1:9" ht="63" hidden="1">
      <c r="A136" s="182"/>
      <c r="B136" s="215"/>
      <c r="C136" s="206">
        <v>150101</v>
      </c>
      <c r="D136" s="217" t="s">
        <v>223</v>
      </c>
      <c r="E136" s="218"/>
      <c r="F136" s="181"/>
      <c r="G136" s="181"/>
      <c r="H136" s="200">
        <v>8411</v>
      </c>
      <c r="I136" s="199"/>
    </row>
    <row r="137" spans="1:9" ht="31.5" hidden="1">
      <c r="A137" s="182"/>
      <c r="B137" s="215"/>
      <c r="C137" s="206">
        <v>150101</v>
      </c>
      <c r="D137" s="217" t="s">
        <v>224</v>
      </c>
      <c r="E137" s="218">
        <v>1200</v>
      </c>
      <c r="F137" s="181"/>
      <c r="G137" s="181"/>
      <c r="H137" s="200">
        <v>1200</v>
      </c>
      <c r="I137" s="199"/>
    </row>
    <row r="138" spans="1:9" ht="31.5" hidden="1">
      <c r="A138" s="182"/>
      <c r="B138" s="215"/>
      <c r="C138" s="206">
        <v>150101</v>
      </c>
      <c r="D138" s="217" t="s">
        <v>225</v>
      </c>
      <c r="E138" s="218">
        <v>7200</v>
      </c>
      <c r="F138" s="181"/>
      <c r="G138" s="181"/>
      <c r="H138" s="200">
        <v>7200</v>
      </c>
      <c r="I138" s="199"/>
    </row>
    <row r="139" spans="1:9" ht="31.5" hidden="1">
      <c r="A139" s="182"/>
      <c r="B139" s="215"/>
      <c r="C139" s="206">
        <v>150101</v>
      </c>
      <c r="D139" s="217" t="s">
        <v>226</v>
      </c>
      <c r="E139" s="218">
        <v>1200</v>
      </c>
      <c r="F139" s="181"/>
      <c r="G139" s="181"/>
      <c r="H139" s="200">
        <v>1200</v>
      </c>
      <c r="I139" s="199"/>
    </row>
    <row r="140" spans="1:9" ht="63" hidden="1">
      <c r="A140" s="182"/>
      <c r="B140" s="215"/>
      <c r="C140" s="206">
        <v>150101</v>
      </c>
      <c r="D140" s="217" t="s">
        <v>227</v>
      </c>
      <c r="E140" s="218">
        <v>34205</v>
      </c>
      <c r="F140" s="181"/>
      <c r="G140" s="181"/>
      <c r="H140" s="200">
        <v>34205</v>
      </c>
      <c r="I140" s="199"/>
    </row>
    <row r="141" spans="1:9" ht="47.25" hidden="1">
      <c r="A141" s="182"/>
      <c r="B141" s="215"/>
      <c r="C141" s="206">
        <v>150101</v>
      </c>
      <c r="D141" s="217" t="s">
        <v>228</v>
      </c>
      <c r="E141" s="218">
        <v>7676</v>
      </c>
      <c r="F141" s="181"/>
      <c r="G141" s="181"/>
      <c r="H141" s="200">
        <v>7676</v>
      </c>
      <c r="I141" s="199"/>
    </row>
    <row r="142" spans="1:9" ht="63" hidden="1">
      <c r="A142" s="182"/>
      <c r="B142" s="215"/>
      <c r="C142" s="206">
        <v>150101</v>
      </c>
      <c r="D142" s="217" t="s">
        <v>229</v>
      </c>
      <c r="E142" s="218">
        <v>18522</v>
      </c>
      <c r="F142" s="181"/>
      <c r="G142" s="181"/>
      <c r="H142" s="200">
        <v>18522</v>
      </c>
      <c r="I142" s="199"/>
    </row>
    <row r="143" spans="1:9" ht="31.5" hidden="1">
      <c r="A143" s="182"/>
      <c r="B143" s="215"/>
      <c r="C143" s="206">
        <v>150101</v>
      </c>
      <c r="D143" s="217" t="s">
        <v>230</v>
      </c>
      <c r="E143" s="218"/>
      <c r="F143" s="181"/>
      <c r="G143" s="181"/>
      <c r="H143" s="200">
        <v>37000</v>
      </c>
      <c r="I143" s="199"/>
    </row>
    <row r="144" spans="1:9" ht="47.25" hidden="1">
      <c r="A144" s="182"/>
      <c r="B144" s="215"/>
      <c r="C144" s="206">
        <v>150101</v>
      </c>
      <c r="D144" s="217" t="s">
        <v>231</v>
      </c>
      <c r="E144" s="218"/>
      <c r="F144" s="181"/>
      <c r="G144" s="181"/>
      <c r="H144" s="200">
        <v>5000</v>
      </c>
      <c r="I144" s="199"/>
    </row>
    <row r="145" spans="1:9" ht="31.5" hidden="1">
      <c r="A145" s="182"/>
      <c r="B145" s="215"/>
      <c r="C145" s="206">
        <v>150101</v>
      </c>
      <c r="D145" s="217" t="s">
        <v>232</v>
      </c>
      <c r="E145" s="218"/>
      <c r="F145" s="181"/>
      <c r="G145" s="181"/>
      <c r="H145" s="200">
        <v>20000</v>
      </c>
      <c r="I145" s="199"/>
    </row>
    <row r="146" spans="1:9" ht="31.5" hidden="1">
      <c r="A146" s="182"/>
      <c r="B146" s="215"/>
      <c r="C146" s="206">
        <v>150101</v>
      </c>
      <c r="D146" s="217" t="s">
        <v>233</v>
      </c>
      <c r="E146" s="218"/>
      <c r="F146" s="181"/>
      <c r="G146" s="181"/>
      <c r="H146" s="200">
        <v>10000</v>
      </c>
      <c r="I146" s="199"/>
    </row>
    <row r="147" spans="1:9" ht="31.5" hidden="1">
      <c r="A147" s="182"/>
      <c r="B147" s="215"/>
      <c r="C147" s="206">
        <v>150101</v>
      </c>
      <c r="D147" s="217" t="s">
        <v>234</v>
      </c>
      <c r="E147" s="218"/>
      <c r="F147" s="181"/>
      <c r="G147" s="181"/>
      <c r="H147" s="200">
        <v>8936</v>
      </c>
      <c r="I147" s="199"/>
    </row>
    <row r="148" spans="1:9" ht="31.5" hidden="1">
      <c r="A148" s="182"/>
      <c r="B148" s="215"/>
      <c r="C148" s="206">
        <v>150101</v>
      </c>
      <c r="D148" s="217" t="s">
        <v>235</v>
      </c>
      <c r="E148" s="218"/>
      <c r="F148" s="181"/>
      <c r="G148" s="181"/>
      <c r="H148" s="200">
        <v>5048</v>
      </c>
      <c r="I148" s="199"/>
    </row>
    <row r="149" spans="1:9" ht="31.5" hidden="1">
      <c r="A149" s="182"/>
      <c r="B149" s="215"/>
      <c r="C149" s="206">
        <v>150101</v>
      </c>
      <c r="D149" s="217" t="s">
        <v>236</v>
      </c>
      <c r="E149" s="218"/>
      <c r="F149" s="181"/>
      <c r="G149" s="181"/>
      <c r="H149" s="200">
        <v>3393</v>
      </c>
      <c r="I149" s="199"/>
    </row>
    <row r="150" spans="1:9" ht="31.5" hidden="1">
      <c r="A150" s="182"/>
      <c r="B150" s="215"/>
      <c r="C150" s="206">
        <v>150101</v>
      </c>
      <c r="D150" s="217" t="s">
        <v>237</v>
      </c>
      <c r="E150" s="218"/>
      <c r="F150" s="181"/>
      <c r="G150" s="181"/>
      <c r="H150" s="200">
        <v>16000</v>
      </c>
      <c r="I150" s="199"/>
    </row>
    <row r="151" spans="1:9" ht="31.5" hidden="1">
      <c r="A151" s="182"/>
      <c r="B151" s="215"/>
      <c r="C151" s="206">
        <v>180409</v>
      </c>
      <c r="D151" s="217" t="s">
        <v>133</v>
      </c>
      <c r="E151" s="218"/>
      <c r="F151" s="181"/>
      <c r="G151" s="181"/>
      <c r="H151" s="200">
        <v>250000</v>
      </c>
      <c r="I151" s="199"/>
    </row>
    <row r="152" spans="1:9" ht="15.75" hidden="1">
      <c r="A152" s="182"/>
      <c r="B152" s="215"/>
      <c r="C152" s="206"/>
      <c r="D152" s="217"/>
      <c r="E152" s="218"/>
      <c r="F152" s="181"/>
      <c r="G152" s="181"/>
      <c r="H152" s="200"/>
      <c r="I152" s="199"/>
    </row>
    <row r="153" spans="1:9" ht="15.75" hidden="1">
      <c r="A153" s="182"/>
      <c r="B153" s="215"/>
      <c r="C153" s="190"/>
      <c r="D153" s="217" t="s">
        <v>22</v>
      </c>
      <c r="E153" s="219">
        <f>SUM(E72:E151)</f>
        <v>104712</v>
      </c>
      <c r="F153" s="219" t="s">
        <v>112</v>
      </c>
      <c r="G153" s="219">
        <f>G114+G117</f>
        <v>0</v>
      </c>
      <c r="H153" s="219">
        <f>SUM(H72:H151)</f>
        <v>4272809.779999999</v>
      </c>
      <c r="I153" s="199"/>
    </row>
    <row r="154" spans="1:9" ht="15.75" hidden="1">
      <c r="A154" s="182"/>
      <c r="B154" s="189"/>
      <c r="C154" s="189"/>
      <c r="D154" s="192"/>
      <c r="E154" s="220"/>
      <c r="F154" s="221"/>
      <c r="G154" s="221"/>
      <c r="H154" s="222"/>
      <c r="I154" s="199"/>
    </row>
    <row r="155" spans="1:9" ht="15.75" hidden="1">
      <c r="A155" s="182"/>
      <c r="B155" s="229"/>
      <c r="C155" s="189"/>
      <c r="D155" s="192"/>
      <c r="E155" s="109"/>
      <c r="F155" s="182"/>
      <c r="G155" s="182"/>
      <c r="H155" s="193"/>
      <c r="I155" s="199"/>
    </row>
    <row r="156" spans="1:9" ht="30" customHeight="1">
      <c r="A156" s="182"/>
      <c r="B156" s="229"/>
      <c r="C156" s="189" t="s">
        <v>113</v>
      </c>
      <c r="D156" s="192"/>
      <c r="E156" s="109" t="s">
        <v>90</v>
      </c>
      <c r="F156" s="182"/>
      <c r="G156" s="182"/>
      <c r="H156" s="193"/>
      <c r="I156" s="199"/>
    </row>
  </sheetData>
  <mergeCells count="8">
    <mergeCell ref="B67:I67"/>
    <mergeCell ref="A4:I4"/>
    <mergeCell ref="A5:I5"/>
    <mergeCell ref="A6:I6"/>
    <mergeCell ref="B66:I66"/>
    <mergeCell ref="B65:I65"/>
    <mergeCell ref="D8:E8"/>
    <mergeCell ref="F8:G8"/>
  </mergeCells>
  <printOptions/>
  <pageMargins left="0.2755905511811024" right="0.2755905511811024" top="0.5905511811023623" bottom="0.5905511811023623" header="0.11811023622047245" footer="0.1574803149606299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75" zoomScaleNormal="75" zoomScaleSheetLayoutView="75" workbookViewId="0" topLeftCell="A1">
      <selection activeCell="C5" sqref="C5"/>
    </sheetView>
  </sheetViews>
  <sheetFormatPr defaultColWidth="9.00390625" defaultRowHeight="12.75"/>
  <cols>
    <col min="1" max="1" width="12.125" style="14" customWidth="1"/>
    <col min="2" max="2" width="39.625" style="14" customWidth="1"/>
    <col min="3" max="3" width="19.625" style="14" customWidth="1"/>
    <col min="4" max="16384" width="9.125" style="14" customWidth="1"/>
  </cols>
  <sheetData>
    <row r="1" ht="12.75">
      <c r="C1" s="14" t="s">
        <v>89</v>
      </c>
    </row>
    <row r="2" ht="12.75">
      <c r="C2" s="33" t="s">
        <v>116</v>
      </c>
    </row>
    <row r="3" ht="12.75">
      <c r="C3" s="33" t="s">
        <v>107</v>
      </c>
    </row>
    <row r="4" ht="12.75">
      <c r="C4" s="33" t="s">
        <v>117</v>
      </c>
    </row>
    <row r="8" spans="1:3" ht="16.5" customHeight="1">
      <c r="A8" s="309" t="s">
        <v>77</v>
      </c>
      <c r="B8" s="309"/>
      <c r="C8" s="309"/>
    </row>
    <row r="9" spans="1:3" ht="16.5" customHeight="1">
      <c r="A9" s="309" t="s">
        <v>78</v>
      </c>
      <c r="B9" s="309"/>
      <c r="C9" s="309"/>
    </row>
    <row r="10" spans="1:3" ht="18" customHeight="1">
      <c r="A10" s="309" t="s">
        <v>114</v>
      </c>
      <c r="B10" s="309"/>
      <c r="C10" s="309"/>
    </row>
    <row r="11" ht="15">
      <c r="B11" s="15"/>
    </row>
    <row r="13" ht="12.75">
      <c r="C13" s="16" t="s">
        <v>73</v>
      </c>
    </row>
    <row r="14" spans="1:3" ht="12.75">
      <c r="A14" s="17" t="s">
        <v>0</v>
      </c>
      <c r="B14" s="17" t="s">
        <v>79</v>
      </c>
      <c r="C14" s="17" t="s">
        <v>80</v>
      </c>
    </row>
    <row r="15" spans="1:3" ht="12.75">
      <c r="A15" s="18"/>
      <c r="B15" s="18" t="s">
        <v>81</v>
      </c>
      <c r="C15" s="17">
        <v>34000</v>
      </c>
    </row>
    <row r="16" spans="1:3" ht="12.75">
      <c r="A16" s="17">
        <v>200000</v>
      </c>
      <c r="B16" s="18" t="s">
        <v>82</v>
      </c>
      <c r="C16" s="17">
        <v>34000</v>
      </c>
    </row>
    <row r="17" spans="1:3" ht="25.5">
      <c r="A17" s="17">
        <v>208000</v>
      </c>
      <c r="B17" s="19" t="s">
        <v>83</v>
      </c>
      <c r="C17" s="17">
        <v>34000</v>
      </c>
    </row>
    <row r="18" spans="1:3" ht="12.75">
      <c r="A18" s="17">
        <v>208100</v>
      </c>
      <c r="B18" s="18" t="s">
        <v>84</v>
      </c>
      <c r="C18" s="17">
        <v>94048</v>
      </c>
    </row>
    <row r="19" spans="1:3" ht="12.75">
      <c r="A19" s="17">
        <v>208200</v>
      </c>
      <c r="B19" s="18" t="s">
        <v>85</v>
      </c>
      <c r="C19" s="17">
        <v>60048</v>
      </c>
    </row>
    <row r="20" spans="1:3" ht="12.75">
      <c r="A20" s="17"/>
      <c r="B20" s="18"/>
      <c r="C20" s="17"/>
    </row>
    <row r="21" spans="1:3" ht="12.75" customHeight="1">
      <c r="A21" s="17">
        <v>600000</v>
      </c>
      <c r="B21" s="19" t="s">
        <v>86</v>
      </c>
      <c r="C21" s="17">
        <v>34000</v>
      </c>
    </row>
    <row r="22" spans="1:3" ht="12.75">
      <c r="A22" s="17">
        <v>602000</v>
      </c>
      <c r="B22" s="19" t="s">
        <v>87</v>
      </c>
      <c r="C22" s="17">
        <v>34000</v>
      </c>
    </row>
    <row r="23" spans="1:3" ht="12.75">
      <c r="A23" s="17">
        <v>602100</v>
      </c>
      <c r="B23" s="18" t="s">
        <v>84</v>
      </c>
      <c r="C23" s="17">
        <v>94048</v>
      </c>
    </row>
    <row r="24" spans="1:3" ht="12.75">
      <c r="A24" s="17">
        <v>602200</v>
      </c>
      <c r="B24" s="18" t="s">
        <v>85</v>
      </c>
      <c r="C24" s="17">
        <v>60048</v>
      </c>
    </row>
    <row r="25" spans="1:3" ht="12.75">
      <c r="A25" s="20"/>
      <c r="B25" s="21"/>
      <c r="C25" s="20"/>
    </row>
    <row r="26" ht="12.75">
      <c r="C26" s="22"/>
    </row>
    <row r="29" spans="2:3" ht="12.75">
      <c r="B29" s="14" t="s">
        <v>88</v>
      </c>
      <c r="C29" s="14" t="s">
        <v>90</v>
      </c>
    </row>
  </sheetData>
  <mergeCells count="3">
    <mergeCell ref="A9:C9"/>
    <mergeCell ref="A8:C8"/>
    <mergeCell ref="A10:C10"/>
  </mergeCells>
  <printOptions/>
  <pageMargins left="1.3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0"/>
  <sheetViews>
    <sheetView view="pageBreakPreview" zoomScale="75" zoomScaleNormal="75" zoomScaleSheetLayoutView="75" workbookViewId="0" topLeftCell="A1">
      <pane xSplit="2" ySplit="12" topLeftCell="C1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5" sqref="F15"/>
    </sheetView>
  </sheetViews>
  <sheetFormatPr defaultColWidth="9.125" defaultRowHeight="12.75"/>
  <cols>
    <col min="1" max="1" width="10.375" style="0" customWidth="1"/>
    <col min="2" max="2" width="43.75390625" style="0" customWidth="1"/>
    <col min="3" max="3" width="13.25390625" style="8" customWidth="1"/>
    <col min="4" max="4" width="13.25390625" style="8" hidden="1" customWidth="1"/>
    <col min="5" max="5" width="13.25390625" style="8" customWidth="1"/>
    <col min="6" max="6" width="13.75390625" style="8" customWidth="1"/>
    <col min="7" max="7" width="13.25390625" style="8" hidden="1" customWidth="1"/>
    <col min="8" max="9" width="13.25390625" style="8" customWidth="1"/>
    <col min="10" max="10" width="9.75390625" style="8" customWidth="1"/>
    <col min="11" max="11" width="10.625" style="8" customWidth="1"/>
    <col min="12" max="13" width="13.25390625" style="8" customWidth="1"/>
    <col min="14" max="14" width="17.375" style="8" customWidth="1"/>
    <col min="15" max="15" width="13.25390625" style="8" customWidth="1"/>
  </cols>
  <sheetData>
    <row r="1" spans="1:17" ht="12.75">
      <c r="A1" s="9"/>
      <c r="B1" s="9"/>
      <c r="C1" s="10"/>
      <c r="D1" s="10"/>
      <c r="E1" s="10"/>
      <c r="F1" s="10"/>
      <c r="G1" s="10"/>
      <c r="H1" s="10"/>
      <c r="I1" s="10"/>
      <c r="J1" s="10" t="s">
        <v>39</v>
      </c>
      <c r="L1" s="10"/>
      <c r="M1" s="10"/>
      <c r="N1" s="10"/>
      <c r="O1" s="10"/>
      <c r="P1" s="9"/>
      <c r="Q1" s="9"/>
    </row>
    <row r="2" spans="1:17" ht="12.75">
      <c r="A2" s="9"/>
      <c r="B2" s="9"/>
      <c r="C2" s="10"/>
      <c r="D2" s="10"/>
      <c r="E2" s="10"/>
      <c r="F2" s="10"/>
      <c r="G2" s="10"/>
      <c r="H2" s="10"/>
      <c r="I2" s="10"/>
      <c r="J2" s="33" t="s">
        <v>128</v>
      </c>
      <c r="K2" s="33"/>
      <c r="L2" s="33"/>
      <c r="M2" s="33"/>
      <c r="N2" s="33"/>
      <c r="O2" s="10"/>
      <c r="P2" s="9"/>
      <c r="Q2" s="9"/>
    </row>
    <row r="3" spans="1:17" ht="12.75">
      <c r="A3" s="9"/>
      <c r="B3" s="9"/>
      <c r="C3" s="10"/>
      <c r="D3" s="10"/>
      <c r="E3" s="10"/>
      <c r="F3" s="10"/>
      <c r="G3" s="10"/>
      <c r="H3" s="10"/>
      <c r="I3" s="10"/>
      <c r="J3" s="33" t="s">
        <v>140</v>
      </c>
      <c r="K3" s="33"/>
      <c r="L3" s="33"/>
      <c r="M3" s="33"/>
      <c r="N3" s="33"/>
      <c r="O3" s="10"/>
      <c r="P3" s="9"/>
      <c r="Q3" s="9"/>
    </row>
    <row r="4" spans="1:17" ht="12.7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</row>
    <row r="5" spans="1:17" ht="15.75">
      <c r="A5" s="279" t="s">
        <v>134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9"/>
      <c r="Q5" s="9"/>
    </row>
    <row r="6" spans="1:17" ht="15.75">
      <c r="A6" s="279" t="s">
        <v>118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9"/>
      <c r="Q6" s="9"/>
    </row>
    <row r="7" spans="3:15" s="1" customFormat="1" ht="12.75">
      <c r="C7" s="37"/>
      <c r="D7" s="37"/>
      <c r="E7" s="37"/>
      <c r="F7" s="37"/>
      <c r="G7" s="37"/>
      <c r="H7" s="37"/>
      <c r="I7" s="37"/>
      <c r="J7" s="37"/>
      <c r="K7" s="37"/>
      <c r="L7" s="37"/>
      <c r="M7" s="37" t="s">
        <v>73</v>
      </c>
      <c r="N7" s="37"/>
      <c r="O7" s="37"/>
    </row>
    <row r="8" spans="1:15" s="1" customFormat="1" ht="12.75">
      <c r="A8" s="281" t="s">
        <v>119</v>
      </c>
      <c r="B8" s="281" t="s">
        <v>120</v>
      </c>
      <c r="C8" s="280" t="s">
        <v>2</v>
      </c>
      <c r="D8" s="280"/>
      <c r="E8" s="280"/>
      <c r="F8" s="280"/>
      <c r="G8" s="280"/>
      <c r="H8" s="280" t="s">
        <v>3</v>
      </c>
      <c r="I8" s="280"/>
      <c r="J8" s="280"/>
      <c r="K8" s="280"/>
      <c r="L8" s="280"/>
      <c r="M8" s="280"/>
      <c r="N8" s="32"/>
      <c r="O8" s="282" t="s">
        <v>4</v>
      </c>
    </row>
    <row r="9" spans="1:15" s="1" customFormat="1" ht="12.75" customHeight="1">
      <c r="A9" s="281"/>
      <c r="B9" s="281"/>
      <c r="C9" s="282" t="s">
        <v>1</v>
      </c>
      <c r="D9" s="282" t="s">
        <v>99</v>
      </c>
      <c r="E9" s="280" t="s">
        <v>121</v>
      </c>
      <c r="F9" s="280"/>
      <c r="G9" s="282" t="s">
        <v>100</v>
      </c>
      <c r="H9" s="282" t="s">
        <v>1</v>
      </c>
      <c r="I9" s="282" t="s">
        <v>99</v>
      </c>
      <c r="J9" s="280" t="s">
        <v>121</v>
      </c>
      <c r="K9" s="280"/>
      <c r="L9" s="282" t="s">
        <v>100</v>
      </c>
      <c r="M9" s="282" t="s">
        <v>137</v>
      </c>
      <c r="N9" s="282"/>
      <c r="O9" s="282"/>
    </row>
    <row r="10" spans="1:15" s="1" customFormat="1" ht="12.75" customHeight="1">
      <c r="A10" s="281"/>
      <c r="B10" s="281"/>
      <c r="C10" s="282"/>
      <c r="D10" s="282"/>
      <c r="E10" s="280"/>
      <c r="F10" s="280"/>
      <c r="G10" s="282"/>
      <c r="H10" s="282"/>
      <c r="I10" s="282"/>
      <c r="J10" s="280"/>
      <c r="K10" s="280"/>
      <c r="L10" s="282"/>
      <c r="M10" s="282" t="s">
        <v>136</v>
      </c>
      <c r="N10" s="38" t="s">
        <v>121</v>
      </c>
      <c r="O10" s="282"/>
    </row>
    <row r="11" spans="1:15" s="23" customFormat="1" ht="96" customHeight="1">
      <c r="A11" s="281"/>
      <c r="B11" s="281"/>
      <c r="C11" s="282"/>
      <c r="D11" s="282"/>
      <c r="E11" s="38" t="s">
        <v>122</v>
      </c>
      <c r="F11" s="38" t="s">
        <v>123</v>
      </c>
      <c r="G11" s="282"/>
      <c r="H11" s="282"/>
      <c r="I11" s="282"/>
      <c r="J11" s="38" t="s">
        <v>122</v>
      </c>
      <c r="K11" s="38" t="s">
        <v>124</v>
      </c>
      <c r="L11" s="282"/>
      <c r="M11" s="282"/>
      <c r="N11" s="38" t="s">
        <v>138</v>
      </c>
      <c r="O11" s="282"/>
    </row>
    <row r="12" spans="1:15" s="46" customFormat="1" ht="12">
      <c r="A12" s="45">
        <v>1</v>
      </c>
      <c r="B12" s="45">
        <v>2</v>
      </c>
      <c r="C12" s="45">
        <v>3</v>
      </c>
      <c r="D12" s="45">
        <v>4</v>
      </c>
      <c r="E12" s="45">
        <v>4</v>
      </c>
      <c r="F12" s="45">
        <v>5</v>
      </c>
      <c r="G12" s="45">
        <v>7</v>
      </c>
      <c r="H12" s="45">
        <v>6</v>
      </c>
      <c r="I12" s="45">
        <v>7</v>
      </c>
      <c r="J12" s="45">
        <v>8</v>
      </c>
      <c r="K12" s="45">
        <v>9</v>
      </c>
      <c r="L12" s="45">
        <v>10</v>
      </c>
      <c r="M12" s="45">
        <v>11</v>
      </c>
      <c r="N12" s="45">
        <v>12</v>
      </c>
      <c r="O12" s="45">
        <v>13</v>
      </c>
    </row>
    <row r="13" spans="1:15" s="1" customFormat="1" ht="12.75">
      <c r="A13" s="2"/>
      <c r="B13" s="5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s="1" customFormat="1" ht="12.75">
      <c r="A14" s="2" t="s">
        <v>159</v>
      </c>
      <c r="B14" s="176" t="s">
        <v>159</v>
      </c>
      <c r="C14" s="32" t="s">
        <v>159</v>
      </c>
      <c r="D14" s="32"/>
      <c r="E14" s="32" t="s">
        <v>159</v>
      </c>
      <c r="F14" s="32" t="s">
        <v>159</v>
      </c>
      <c r="G14" s="32"/>
      <c r="H14" s="32" t="s">
        <v>159</v>
      </c>
      <c r="I14" s="32" t="s">
        <v>159</v>
      </c>
      <c r="J14" s="32" t="s">
        <v>159</v>
      </c>
      <c r="K14" s="32" t="s">
        <v>159</v>
      </c>
      <c r="L14" s="32" t="s">
        <v>159</v>
      </c>
      <c r="M14" s="32" t="s">
        <v>159</v>
      </c>
      <c r="N14" s="32" t="s">
        <v>159</v>
      </c>
      <c r="O14" s="32" t="s">
        <v>159</v>
      </c>
    </row>
    <row r="15" spans="1:15" s="1" customFormat="1" ht="38.25">
      <c r="A15" s="2">
        <v>170703</v>
      </c>
      <c r="B15" s="7" t="s">
        <v>20</v>
      </c>
      <c r="C15" s="32"/>
      <c r="D15" s="32"/>
      <c r="E15" s="32"/>
      <c r="F15" s="32"/>
      <c r="G15" s="32"/>
      <c r="H15" s="32">
        <f>I15+L15</f>
        <v>125800</v>
      </c>
      <c r="I15" s="32">
        <v>125800</v>
      </c>
      <c r="J15" s="32"/>
      <c r="K15" s="32"/>
      <c r="L15" s="32"/>
      <c r="M15" s="32"/>
      <c r="N15" s="32"/>
      <c r="O15" s="32">
        <f>C15+H15</f>
        <v>125800</v>
      </c>
    </row>
    <row r="16" spans="1:15" s="13" customFormat="1" ht="12.75" hidden="1">
      <c r="A16" s="68">
        <v>250000</v>
      </c>
      <c r="B16" s="67" t="s">
        <v>36</v>
      </c>
      <c r="C16" s="66">
        <f aca="true" t="shared" si="0" ref="C16:M16">SUM(C18:C25)</f>
        <v>50000</v>
      </c>
      <c r="D16" s="66">
        <f t="shared" si="0"/>
        <v>50000</v>
      </c>
      <c r="E16" s="66">
        <f t="shared" si="0"/>
        <v>0</v>
      </c>
      <c r="F16" s="66">
        <f t="shared" si="0"/>
        <v>0</v>
      </c>
      <c r="G16" s="66">
        <f t="shared" si="0"/>
        <v>0</v>
      </c>
      <c r="H16" s="66">
        <f t="shared" si="0"/>
        <v>0</v>
      </c>
      <c r="I16" s="66">
        <f t="shared" si="0"/>
        <v>0</v>
      </c>
      <c r="J16" s="66">
        <f t="shared" si="0"/>
        <v>0</v>
      </c>
      <c r="K16" s="66">
        <f t="shared" si="0"/>
        <v>0</v>
      </c>
      <c r="L16" s="66">
        <f t="shared" si="0"/>
        <v>0</v>
      </c>
      <c r="M16" s="66">
        <f t="shared" si="0"/>
        <v>0</v>
      </c>
      <c r="N16" s="66"/>
      <c r="O16" s="66">
        <f>SUM(O18:O25)</f>
        <v>50000</v>
      </c>
    </row>
    <row r="17" spans="1:15" s="1" customFormat="1" ht="12.75" hidden="1">
      <c r="A17" s="2"/>
      <c r="B17" s="7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s="1" customFormat="1" ht="54.75" customHeight="1" hidden="1">
      <c r="A18" s="2">
        <v>250203</v>
      </c>
      <c r="B18" s="7" t="s">
        <v>76</v>
      </c>
      <c r="C18" s="32">
        <f>D18+G18</f>
        <v>0</v>
      </c>
      <c r="D18" s="32"/>
      <c r="E18" s="32"/>
      <c r="F18" s="32"/>
      <c r="G18" s="32"/>
      <c r="H18" s="32">
        <f>I18+L18</f>
        <v>0</v>
      </c>
      <c r="I18" s="32"/>
      <c r="J18" s="32"/>
      <c r="K18" s="32"/>
      <c r="L18" s="32"/>
      <c r="M18" s="32"/>
      <c r="N18" s="32"/>
      <c r="O18" s="32">
        <f>C18+H18</f>
        <v>0</v>
      </c>
    </row>
    <row r="19" spans="1:15" s="1" customFormat="1" ht="12.75" hidden="1">
      <c r="A19" s="2"/>
      <c r="B19" s="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s="1" customFormat="1" ht="32.25" customHeight="1" hidden="1">
      <c r="A20" s="2">
        <v>250302</v>
      </c>
      <c r="B20" s="7" t="s">
        <v>23</v>
      </c>
      <c r="C20" s="32">
        <f>D20+G20</f>
        <v>0</v>
      </c>
      <c r="D20" s="32"/>
      <c r="E20" s="32"/>
      <c r="F20" s="32"/>
      <c r="G20" s="32"/>
      <c r="H20" s="32">
        <f>I20+L20</f>
        <v>0</v>
      </c>
      <c r="I20" s="32"/>
      <c r="J20" s="32"/>
      <c r="K20" s="32"/>
      <c r="L20" s="32"/>
      <c r="M20" s="32"/>
      <c r="N20" s="32"/>
      <c r="O20" s="32">
        <f>C20+H20</f>
        <v>0</v>
      </c>
    </row>
    <row r="21" spans="1:15" s="1" customFormat="1" ht="12.75" hidden="1">
      <c r="A21" s="2"/>
      <c r="B21" s="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s="1" customFormat="1" ht="12.75" hidden="1">
      <c r="A22" s="2"/>
      <c r="B22" s="7"/>
      <c r="C22" s="32"/>
      <c r="D22" s="32"/>
      <c r="E22" s="32"/>
      <c r="F22" s="32"/>
      <c r="G22" s="32"/>
      <c r="H22" s="32"/>
      <c r="I22" s="32"/>
      <c r="J22" s="40"/>
      <c r="K22" s="40"/>
      <c r="L22" s="40"/>
      <c r="M22" s="40"/>
      <c r="N22" s="40"/>
      <c r="O22" s="40"/>
    </row>
    <row r="23" spans="1:15" s="1" customFormat="1" ht="25.5" hidden="1">
      <c r="A23" s="2">
        <v>250306</v>
      </c>
      <c r="B23" s="7" t="s">
        <v>66</v>
      </c>
      <c r="C23" s="32">
        <f>D23+G23</f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>
        <f>C23+H23</f>
        <v>0</v>
      </c>
    </row>
    <row r="24" spans="1:15" s="1" customFormat="1" ht="12.75" hidden="1">
      <c r="A24" s="2"/>
      <c r="B24" s="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s="1" customFormat="1" ht="12.75" hidden="1">
      <c r="A25" s="2">
        <v>250404</v>
      </c>
      <c r="B25" s="7" t="s">
        <v>71</v>
      </c>
      <c r="C25" s="32">
        <f>D25+G25</f>
        <v>50000</v>
      </c>
      <c r="D25" s="32">
        <v>50000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>
        <f>C25+H25</f>
        <v>50000</v>
      </c>
    </row>
    <row r="26" spans="1:15" s="1" customFormat="1" ht="12.75" hidden="1">
      <c r="A26" s="2"/>
      <c r="B26" s="7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s="1" customFormat="1" ht="12.75" hidden="1">
      <c r="A27" s="2"/>
      <c r="B27" s="7" t="s">
        <v>60</v>
      </c>
      <c r="C27" s="32" t="e">
        <f>#REF!+#REF!+#REF!+#REF!+#REF!+#REF!+#REF!++#REF!+#REF!+#REF!+C16+#REF!</f>
        <v>#REF!</v>
      </c>
      <c r="D27" s="32" t="e">
        <f>#REF!+#REF!+#REF!+#REF!+#REF!+#REF!+#REF!++#REF!+#REF!+#REF!+D16+#REF!</f>
        <v>#REF!</v>
      </c>
      <c r="E27" s="32" t="e">
        <f>#REF!+#REF!+#REF!+#REF!+#REF!+#REF!+#REF!++#REF!+#REF!+#REF!+E16</f>
        <v>#REF!</v>
      </c>
      <c r="F27" s="32" t="e">
        <f>#REF!+#REF!+#REF!+#REF!+#REF!+#REF!+#REF!++#REF!+#REF!+#REF!+F16</f>
        <v>#REF!</v>
      </c>
      <c r="G27" s="32" t="e">
        <f>#REF!+#REF!+#REF!+#REF!+#REF!+#REF!+#REF!++#REF!+#REF!+#REF!+G16</f>
        <v>#REF!</v>
      </c>
      <c r="H27" s="32" t="e">
        <f>#REF!+#REF!+#REF!+#REF!+#REF!+#REF!+#REF!++#REF!+#REF!+#REF!+H16+#REF!+#REF!</f>
        <v>#REF!</v>
      </c>
      <c r="I27" s="32" t="e">
        <f>#REF!+#REF!+#REF!+#REF!+#REF!+#REF!+#REF!++#REF!+#REF!+#REF!+I16+#REF!</f>
        <v>#REF!</v>
      </c>
      <c r="J27" s="32" t="e">
        <f>#REF!+#REF!+#REF!+#REF!+#REF!+#REF!+#REF!++#REF!+#REF!+#REF!+J16</f>
        <v>#REF!</v>
      </c>
      <c r="K27" s="32" t="e">
        <f>#REF!+#REF!+#REF!+#REF!+#REF!+#REF!+#REF!++#REF!+#REF!+#REF!+K16</f>
        <v>#REF!</v>
      </c>
      <c r="L27" s="32" t="e">
        <f>#REF!+#REF!+#REF!+#REF!+#REF!+#REF!+#REF!++#REF!+#REF!+#REF!+L16+#REF!+L15</f>
        <v>#REF!</v>
      </c>
      <c r="M27" s="32" t="e">
        <f>#REF!+#REF!+#REF!+#REF!+#REF!+#REF!+#REF!++#REF!+#REF!+#REF!+M16+#REF!+M15</f>
        <v>#REF!</v>
      </c>
      <c r="N27" s="32" t="e">
        <f>#REF!+#REF!+#REF!+#REF!+#REF!+#REF!+#REF!++#REF!+#REF!+#REF!+N16+#REF!+N15</f>
        <v>#REF!</v>
      </c>
      <c r="O27" s="32" t="e">
        <f>#REF!+#REF!+#REF!+#REF!+#REF!+#REF!+#REF!++#REF!+#REF!+#REF!+O16+#REF!</f>
        <v>#REF!</v>
      </c>
    </row>
    <row r="28" spans="1:15" s="1" customFormat="1" ht="12.75" hidden="1">
      <c r="A28" s="2"/>
      <c r="B28" s="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s="13" customFormat="1" ht="12.75" hidden="1">
      <c r="A29" s="68">
        <v>300</v>
      </c>
      <c r="B29" s="12" t="s">
        <v>21</v>
      </c>
      <c r="C29" s="66">
        <f>C31</f>
        <v>10000</v>
      </c>
      <c r="D29" s="66"/>
      <c r="E29" s="66"/>
      <c r="F29" s="66"/>
      <c r="G29" s="66"/>
      <c r="H29" s="66">
        <f>H31</f>
        <v>0</v>
      </c>
      <c r="I29" s="66"/>
      <c r="J29" s="66"/>
      <c r="K29" s="66"/>
      <c r="L29" s="66"/>
      <c r="M29" s="66"/>
      <c r="N29" s="66"/>
      <c r="O29" s="66">
        <f>O31</f>
        <v>10000</v>
      </c>
    </row>
    <row r="30" spans="1:15" s="1" customFormat="1" ht="12.75" hidden="1">
      <c r="A30" s="2"/>
      <c r="B30" s="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1" customFormat="1" ht="12.75" hidden="1">
      <c r="A31" s="2">
        <v>250102</v>
      </c>
      <c r="B31" s="5" t="s">
        <v>21</v>
      </c>
      <c r="C31" s="32">
        <f>D31</f>
        <v>10000</v>
      </c>
      <c r="D31" s="32">
        <v>10000</v>
      </c>
      <c r="E31" s="32"/>
      <c r="F31" s="32"/>
      <c r="G31" s="32"/>
      <c r="H31" s="32">
        <f>I31+L31</f>
        <v>0</v>
      </c>
      <c r="I31" s="32"/>
      <c r="J31" s="32"/>
      <c r="K31" s="32"/>
      <c r="L31" s="32"/>
      <c r="M31" s="32"/>
      <c r="N31" s="32"/>
      <c r="O31" s="32">
        <f>C31+H31</f>
        <v>10000</v>
      </c>
    </row>
    <row r="32" spans="1:15" s="1" customFormat="1" ht="12.75" hidden="1">
      <c r="A32" s="5"/>
      <c r="B32" s="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42"/>
    </row>
    <row r="33" spans="1:15" s="13" customFormat="1" ht="10.5" customHeight="1">
      <c r="A33" s="174" t="s">
        <v>159</v>
      </c>
      <c r="B33" s="174" t="s">
        <v>159</v>
      </c>
      <c r="C33" s="179" t="s">
        <v>159</v>
      </c>
      <c r="D33" s="179" t="e">
        <f>D27+D29</f>
        <v>#REF!</v>
      </c>
      <c r="E33" s="179" t="s">
        <v>159</v>
      </c>
      <c r="F33" s="179" t="s">
        <v>159</v>
      </c>
      <c r="G33" s="179" t="e">
        <f>G27+G29</f>
        <v>#REF!</v>
      </c>
      <c r="H33" s="179" t="s">
        <v>159</v>
      </c>
      <c r="I33" s="179" t="s">
        <v>159</v>
      </c>
      <c r="J33" s="179" t="s">
        <v>159</v>
      </c>
      <c r="K33" s="179" t="s">
        <v>159</v>
      </c>
      <c r="L33" s="179" t="s">
        <v>159</v>
      </c>
      <c r="M33" s="179" t="s">
        <v>159</v>
      </c>
      <c r="N33" s="179" t="s">
        <v>159</v>
      </c>
      <c r="O33" s="179" t="s">
        <v>159</v>
      </c>
    </row>
    <row r="34" spans="1:15" s="1" customFormat="1" ht="12.75">
      <c r="A34" s="12"/>
      <c r="B34" s="12" t="s">
        <v>22</v>
      </c>
      <c r="C34" s="43">
        <f>C28+C30</f>
        <v>0</v>
      </c>
      <c r="D34" s="43">
        <f aca="true" t="shared" si="1" ref="D34:K34">D28+D30</f>
        <v>0</v>
      </c>
      <c r="E34" s="43">
        <f t="shared" si="1"/>
        <v>0</v>
      </c>
      <c r="F34" s="43">
        <f t="shared" si="1"/>
        <v>0</v>
      </c>
      <c r="G34" s="43">
        <f>G28+G30</f>
        <v>0</v>
      </c>
      <c r="H34" s="43">
        <v>125800</v>
      </c>
      <c r="I34" s="43">
        <v>125800</v>
      </c>
      <c r="J34" s="43">
        <f t="shared" si="1"/>
        <v>0</v>
      </c>
      <c r="K34" s="43">
        <f t="shared" si="1"/>
        <v>0</v>
      </c>
      <c r="L34" s="43">
        <f>L28+L30</f>
        <v>0</v>
      </c>
      <c r="M34" s="43">
        <f>M28+M30</f>
        <v>0</v>
      </c>
      <c r="N34" s="43">
        <f>N28+N30</f>
        <v>0</v>
      </c>
      <c r="O34" s="43">
        <v>125800</v>
      </c>
    </row>
    <row r="35" spans="3:15" s="1" customFormat="1" ht="12.75">
      <c r="C35" s="37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3:15" s="1" customFormat="1" ht="12.75">
      <c r="C36" s="3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3:15" s="1" customFormat="1" ht="39.75" customHeight="1">
      <c r="C37" s="37" t="s">
        <v>113</v>
      </c>
      <c r="D37" s="37"/>
      <c r="E37" s="37"/>
      <c r="F37" s="37"/>
      <c r="G37" s="37"/>
      <c r="I37" s="37"/>
      <c r="J37" s="37"/>
      <c r="K37" s="37"/>
      <c r="L37" s="37" t="s">
        <v>90</v>
      </c>
      <c r="M37" s="37"/>
      <c r="N37" s="37"/>
      <c r="O37" s="37"/>
    </row>
    <row r="38" spans="3:15" s="1" customFormat="1" ht="12.75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3:15" s="1" customFormat="1" ht="12.75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3:15" s="1" customFormat="1" ht="12.75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3:15" s="1" customFormat="1" ht="12.7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3:15" s="1" customFormat="1" ht="12.75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3:15" s="1" customFormat="1" ht="12.7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3:15" s="1" customFormat="1" ht="12.75">
      <c r="C44" s="37"/>
      <c r="D44" s="37"/>
      <c r="E44" s="37"/>
      <c r="F44" s="37"/>
      <c r="G44" s="37"/>
      <c r="H44" s="37"/>
      <c r="I44" s="37"/>
      <c r="J44" s="37"/>
      <c r="L44" s="37"/>
      <c r="M44" s="37"/>
      <c r="N44" s="37"/>
      <c r="O44" s="37"/>
    </row>
    <row r="45" spans="3:15" s="1" customFormat="1" ht="12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3:15" s="1" customFormat="1" ht="12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3:15" s="1" customFormat="1" ht="12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3:15" s="1" customFormat="1" ht="12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3:15" s="1" customFormat="1" ht="12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3:15" s="1" customFormat="1" ht="12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3:15" s="1" customFormat="1" ht="12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3:15" s="1" customFormat="1" ht="12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3:15" s="1" customFormat="1" ht="12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3:15" s="1" customFormat="1" ht="12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3:15" s="1" customFormat="1" ht="12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3:15" s="1" customFormat="1" ht="12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3:15" s="1" customFormat="1" ht="12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3:15" s="1" customFormat="1" ht="12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3:15" s="1" customFormat="1" ht="12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3:15" s="1" customFormat="1" ht="12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3:15" s="1" customFormat="1" ht="12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3:15" s="1" customFormat="1" ht="12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3:15" s="1" customFormat="1" ht="12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3:15" s="1" customFormat="1" ht="12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3:15" s="1" customFormat="1" ht="12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3:15" s="1" customFormat="1" ht="12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3:15" s="1" customFormat="1" ht="12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3:15" s="1" customFormat="1" ht="12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3:15" s="1" customFormat="1" ht="12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3:15" s="1" customFormat="1" ht="12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3:15" s="1" customFormat="1" ht="12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3:15" s="1" customFormat="1" ht="12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3:15" s="1" customFormat="1" ht="12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3:15" s="1" customFormat="1" ht="12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3:15" s="1" customFormat="1" ht="12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3:15" s="1" customFormat="1" ht="12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3:15" s="1" customFormat="1" ht="12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3:15" s="1" customFormat="1" ht="12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3:15" s="1" customFormat="1" ht="12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3:15" s="1" customFormat="1" ht="12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3:15" s="1" customFormat="1" ht="12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3:15" s="1" customFormat="1" ht="12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3:15" s="1" customFormat="1" ht="12.7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3:15" s="1" customFormat="1" ht="12.7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3:15" s="1" customFormat="1" ht="12.7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3:15" s="1" customFormat="1" ht="12.7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3:15" s="1" customFormat="1" ht="12.7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3:15" s="1" customFormat="1" ht="12.7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3:15" s="1" customFormat="1" ht="12.7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3:15" s="1" customFormat="1" ht="12.7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3:15" s="1" customFormat="1" ht="12.75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3:15" s="1" customFormat="1" ht="12.75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3:15" s="1" customFormat="1" ht="12.75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3:15" s="1" customFormat="1" ht="12.75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3:15" s="1" customFormat="1" ht="12.75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3:15" s="1" customFormat="1" ht="12.75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3:15" s="1" customFormat="1" ht="12.7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3:15" s="1" customFormat="1" ht="12.7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3:15" s="1" customFormat="1" ht="12.7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3:15" s="1" customFormat="1" ht="12.7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3:15" s="1" customFormat="1" ht="12.75"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3:15" s="1" customFormat="1" ht="12.75"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3:15" s="1" customFormat="1" ht="12.75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3:15" s="1" customFormat="1" ht="12.75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3:15" s="1" customFormat="1" ht="12.75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3:15" s="1" customFormat="1" ht="12.75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3:15" s="1" customFormat="1" ht="12.75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3:15" s="1" customFormat="1" ht="12.75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3:15" s="1" customFormat="1" ht="12.75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3:15" s="1" customFormat="1" ht="12.75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3:15" s="1" customFormat="1" ht="12.75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3:15" s="1" customFormat="1" ht="12.75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3:15" s="1" customFormat="1" ht="12.75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3:15" s="1" customFormat="1" ht="12.75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3:15" s="1" customFormat="1" ht="12.75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3:15" s="1" customFormat="1" ht="12.75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3:15" s="1" customFormat="1" ht="12.75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3:15" s="1" customFormat="1" ht="12.75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3:15" s="1" customFormat="1" ht="12.75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3:15" s="1" customFormat="1" ht="12.75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3:15" s="1" customFormat="1" ht="12.75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3:15" s="1" customFormat="1" ht="12.75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3:15" s="1" customFormat="1" ht="12.75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3:15" s="1" customFormat="1" ht="12.75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3:15" s="1" customFormat="1" ht="12.75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3:15" s="1" customFormat="1" ht="12.75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3:15" s="1" customFormat="1" ht="12.75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3:15" s="1" customFormat="1" ht="12.75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3:15" s="1" customFormat="1" ht="12.75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3:15" s="1" customFormat="1" ht="12.75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</sheetData>
  <mergeCells count="17">
    <mergeCell ref="A5:O5"/>
    <mergeCell ref="A6:O6"/>
    <mergeCell ref="C8:G8"/>
    <mergeCell ref="H8:M8"/>
    <mergeCell ref="B8:B11"/>
    <mergeCell ref="C9:C11"/>
    <mergeCell ref="D9:D11"/>
    <mergeCell ref="G9:G11"/>
    <mergeCell ref="M9:N9"/>
    <mergeCell ref="M10:M11"/>
    <mergeCell ref="O8:O11"/>
    <mergeCell ref="A8:A11"/>
    <mergeCell ref="I9:I11"/>
    <mergeCell ref="H9:H11"/>
    <mergeCell ref="L9:L11"/>
    <mergeCell ref="E9:F10"/>
    <mergeCell ref="J9:K10"/>
  </mergeCells>
  <printOptions/>
  <pageMargins left="0.4330708661417323" right="0.1968503937007874" top="0.3937007874015748" bottom="0.31496062992125984" header="0.15748031496062992" footer="0.2362204724409449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4"/>
  <sheetViews>
    <sheetView view="pageBreakPreview" zoomScale="85" zoomScaleNormal="75" zoomScaleSheetLayoutView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104" sqref="H104"/>
    </sheetView>
  </sheetViews>
  <sheetFormatPr defaultColWidth="9.00390625" defaultRowHeight="12.75"/>
  <cols>
    <col min="1" max="1" width="10.25390625" style="1" customWidth="1"/>
    <col min="2" max="2" width="52.75390625" style="1" customWidth="1"/>
    <col min="3" max="3" width="15.75390625" style="37" customWidth="1"/>
    <col min="4" max="4" width="16.875" style="37" hidden="1" customWidth="1"/>
    <col min="5" max="5" width="12.125" style="37" customWidth="1"/>
    <col min="6" max="6" width="12.25390625" style="37" customWidth="1"/>
    <col min="7" max="7" width="12.25390625" style="37" hidden="1" customWidth="1"/>
    <col min="8" max="8" width="12.25390625" style="37" bestFit="1" customWidth="1"/>
    <col min="9" max="9" width="12.125" style="37" customWidth="1"/>
    <col min="10" max="10" width="6.75390625" style="37" customWidth="1"/>
    <col min="11" max="11" width="10.125" style="37" customWidth="1"/>
    <col min="12" max="12" width="11.875" style="37" customWidth="1"/>
    <col min="13" max="13" width="12.25390625" style="37" bestFit="1" customWidth="1"/>
    <col min="14" max="14" width="13.00390625" style="37" customWidth="1"/>
    <col min="15" max="15" width="12.625" style="1" customWidth="1"/>
    <col min="16" max="16384" width="9.125" style="1" customWidth="1"/>
  </cols>
  <sheetData>
    <row r="1" ht="12.75">
      <c r="J1" s="37" t="s">
        <v>25</v>
      </c>
    </row>
    <row r="2" spans="10:14" ht="12.75">
      <c r="J2" s="33" t="s">
        <v>129</v>
      </c>
      <c r="K2" s="33"/>
      <c r="L2" s="33"/>
      <c r="M2" s="33"/>
      <c r="N2" s="10"/>
    </row>
    <row r="3" spans="10:14" ht="12.75">
      <c r="J3" s="33" t="s">
        <v>141</v>
      </c>
      <c r="K3" s="33"/>
      <c r="L3" s="33"/>
      <c r="M3" s="33"/>
      <c r="N3" s="10"/>
    </row>
    <row r="4" spans="1:14" ht="15.75">
      <c r="A4" s="283" t="s">
        <v>61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spans="1:14" ht="15.75">
      <c r="A5" s="283" t="s">
        <v>135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ht="12.75">
      <c r="M6" s="37" t="s">
        <v>73</v>
      </c>
    </row>
    <row r="7" spans="1:15" s="23" customFormat="1" ht="21" customHeight="1">
      <c r="A7" s="284" t="s">
        <v>139</v>
      </c>
      <c r="B7" s="284" t="s">
        <v>125</v>
      </c>
      <c r="C7" s="280" t="s">
        <v>2</v>
      </c>
      <c r="D7" s="280"/>
      <c r="E7" s="280"/>
      <c r="F7" s="280"/>
      <c r="G7" s="280"/>
      <c r="H7" s="286" t="s">
        <v>3</v>
      </c>
      <c r="I7" s="287"/>
      <c r="J7" s="287"/>
      <c r="K7" s="287"/>
      <c r="L7" s="287"/>
      <c r="M7" s="287"/>
      <c r="N7" s="288"/>
      <c r="O7" s="282" t="s">
        <v>4</v>
      </c>
    </row>
    <row r="8" spans="1:15" s="46" customFormat="1" ht="12.75" customHeight="1">
      <c r="A8" s="285"/>
      <c r="B8" s="285"/>
      <c r="C8" s="289" t="s">
        <v>1</v>
      </c>
      <c r="D8" s="289" t="s">
        <v>99</v>
      </c>
      <c r="E8" s="280" t="s">
        <v>121</v>
      </c>
      <c r="F8" s="280"/>
      <c r="G8" s="120" t="s">
        <v>100</v>
      </c>
      <c r="H8" s="289" t="s">
        <v>1</v>
      </c>
      <c r="I8" s="282" t="s">
        <v>99</v>
      </c>
      <c r="J8" s="280" t="s">
        <v>121</v>
      </c>
      <c r="K8" s="280"/>
      <c r="L8" s="282" t="s">
        <v>100</v>
      </c>
      <c r="M8" s="282" t="s">
        <v>137</v>
      </c>
      <c r="N8" s="282"/>
      <c r="O8" s="282"/>
    </row>
    <row r="9" spans="1:15" ht="27.75" customHeight="1">
      <c r="A9" s="285"/>
      <c r="B9" s="285"/>
      <c r="C9" s="290"/>
      <c r="D9" s="290"/>
      <c r="E9" s="280"/>
      <c r="F9" s="280"/>
      <c r="G9" s="122"/>
      <c r="H9" s="290"/>
      <c r="I9" s="282"/>
      <c r="J9" s="280"/>
      <c r="K9" s="280"/>
      <c r="L9" s="282"/>
      <c r="M9" s="282" t="s">
        <v>136</v>
      </c>
      <c r="N9" s="38" t="s">
        <v>121</v>
      </c>
      <c r="O9" s="282"/>
    </row>
    <row r="10" spans="1:15" ht="132">
      <c r="A10" s="111" t="s">
        <v>119</v>
      </c>
      <c r="B10" s="123" t="s">
        <v>120</v>
      </c>
      <c r="C10" s="291"/>
      <c r="D10" s="291"/>
      <c r="E10" s="38" t="s">
        <v>122</v>
      </c>
      <c r="F10" s="38" t="s">
        <v>123</v>
      </c>
      <c r="G10" s="121"/>
      <c r="H10" s="291"/>
      <c r="I10" s="282"/>
      <c r="J10" s="38" t="s">
        <v>122</v>
      </c>
      <c r="K10" s="38" t="s">
        <v>124</v>
      </c>
      <c r="L10" s="282"/>
      <c r="M10" s="282"/>
      <c r="N10" s="38" t="s">
        <v>138</v>
      </c>
      <c r="O10" s="282"/>
    </row>
    <row r="11" spans="1:15" s="13" customFormat="1" ht="13.5" customHeight="1">
      <c r="A11" s="45">
        <v>1</v>
      </c>
      <c r="B11" s="45">
        <v>2</v>
      </c>
      <c r="C11" s="45">
        <v>3</v>
      </c>
      <c r="D11" s="45">
        <v>4</v>
      </c>
      <c r="E11" s="45">
        <v>4</v>
      </c>
      <c r="F11" s="45">
        <v>5</v>
      </c>
      <c r="G11" s="45">
        <v>7</v>
      </c>
      <c r="H11" s="45">
        <v>6</v>
      </c>
      <c r="I11" s="45">
        <v>7</v>
      </c>
      <c r="J11" s="45">
        <v>8</v>
      </c>
      <c r="K11" s="45">
        <v>9</v>
      </c>
      <c r="L11" s="45">
        <v>10</v>
      </c>
      <c r="M11" s="45">
        <v>11</v>
      </c>
      <c r="N11" s="45">
        <v>12</v>
      </c>
      <c r="O11" s="45">
        <v>13</v>
      </c>
    </row>
    <row r="12" spans="1:15" ht="12.75" customHeight="1" hidden="1">
      <c r="A12" s="3" t="s">
        <v>65</v>
      </c>
      <c r="B12" s="4" t="s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2.75" hidden="1">
      <c r="A13" s="2"/>
      <c r="B13" s="5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2.75" customHeight="1" hidden="1">
      <c r="A14" s="65" t="s">
        <v>40</v>
      </c>
      <c r="B14" s="12" t="s">
        <v>41</v>
      </c>
      <c r="C14" s="66">
        <v>1451064</v>
      </c>
      <c r="D14" s="66">
        <v>1393464</v>
      </c>
      <c r="E14" s="66">
        <v>910902</v>
      </c>
      <c r="F14" s="66">
        <v>75500</v>
      </c>
      <c r="G14" s="66">
        <v>0</v>
      </c>
      <c r="H14" s="66">
        <f aca="true" t="shared" si="0" ref="H14:N14">H16</f>
        <v>10000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10000</v>
      </c>
      <c r="M14" s="66">
        <f t="shared" si="0"/>
        <v>0</v>
      </c>
      <c r="N14" s="66">
        <f t="shared" si="0"/>
        <v>0</v>
      </c>
      <c r="O14" s="66">
        <f>C14+H14</f>
        <v>1461064</v>
      </c>
    </row>
    <row r="15" spans="1:15" s="13" customFormat="1" ht="12.75" customHeight="1" hidden="1">
      <c r="A15" s="2"/>
      <c r="B15" s="5"/>
      <c r="C15" s="66">
        <v>1451064</v>
      </c>
      <c r="D15" s="66">
        <v>1393464</v>
      </c>
      <c r="E15" s="66">
        <v>910902</v>
      </c>
      <c r="F15" s="66">
        <v>75500</v>
      </c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2.75" customHeight="1" hidden="1">
      <c r="A16" s="6" t="s">
        <v>6</v>
      </c>
      <c r="B16" s="5" t="s">
        <v>7</v>
      </c>
      <c r="C16" s="66">
        <v>1451064</v>
      </c>
      <c r="D16" s="66">
        <v>1393464</v>
      </c>
      <c r="E16" s="66">
        <v>910902</v>
      </c>
      <c r="F16" s="66">
        <v>75500</v>
      </c>
      <c r="G16" s="32"/>
      <c r="H16" s="32">
        <f>I16+L16</f>
        <v>10000</v>
      </c>
      <c r="I16" s="32">
        <v>0</v>
      </c>
      <c r="J16" s="32"/>
      <c r="K16" s="32"/>
      <c r="L16" s="32">
        <v>10000</v>
      </c>
      <c r="M16" s="32"/>
      <c r="N16" s="32"/>
      <c r="O16" s="32">
        <f>C16+H16</f>
        <v>1461064</v>
      </c>
    </row>
    <row r="17" spans="1:15" ht="12.75" hidden="1">
      <c r="A17" s="65" t="s">
        <v>40</v>
      </c>
      <c r="B17" s="12" t="s">
        <v>41</v>
      </c>
      <c r="C17" s="66">
        <v>1451064</v>
      </c>
      <c r="D17" s="66">
        <v>1393464</v>
      </c>
      <c r="E17" s="66">
        <v>910902</v>
      </c>
      <c r="F17" s="66">
        <v>75500</v>
      </c>
      <c r="G17" s="66">
        <v>0</v>
      </c>
      <c r="H17" s="66">
        <f aca="true" t="shared" si="1" ref="H17:N17">H19</f>
        <v>10000</v>
      </c>
      <c r="I17" s="66">
        <f t="shared" si="1"/>
        <v>10000</v>
      </c>
      <c r="J17" s="66">
        <f t="shared" si="1"/>
        <v>0</v>
      </c>
      <c r="K17" s="66">
        <f t="shared" si="1"/>
        <v>0</v>
      </c>
      <c r="L17" s="66">
        <f t="shared" si="1"/>
        <v>0</v>
      </c>
      <c r="M17" s="66">
        <f t="shared" si="1"/>
        <v>0</v>
      </c>
      <c r="N17" s="66">
        <f t="shared" si="1"/>
        <v>0</v>
      </c>
      <c r="O17" s="66">
        <f>C17+H17</f>
        <v>1461064</v>
      </c>
    </row>
    <row r="18" spans="1:15" ht="12.75" customHeight="1" hidden="1">
      <c r="A18" s="2"/>
      <c r="B18" s="5"/>
      <c r="C18" s="66">
        <v>1451064</v>
      </c>
      <c r="D18" s="66">
        <v>1393464</v>
      </c>
      <c r="E18" s="66">
        <v>910902</v>
      </c>
      <c r="F18" s="66">
        <v>75500</v>
      </c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3.5" customHeight="1" hidden="1">
      <c r="A19" s="6" t="s">
        <v>6</v>
      </c>
      <c r="B19" s="5" t="s">
        <v>7</v>
      </c>
      <c r="C19" s="66">
        <v>1451064</v>
      </c>
      <c r="D19" s="66">
        <v>1393464</v>
      </c>
      <c r="E19" s="66">
        <v>910902</v>
      </c>
      <c r="F19" s="66">
        <v>75500</v>
      </c>
      <c r="G19" s="32"/>
      <c r="H19" s="32">
        <f>I19+L19</f>
        <v>10000</v>
      </c>
      <c r="I19" s="32">
        <v>10000</v>
      </c>
      <c r="J19" s="32"/>
      <c r="K19" s="32"/>
      <c r="L19" s="32"/>
      <c r="M19" s="32"/>
      <c r="N19" s="32"/>
      <c r="O19" s="32">
        <f>C19+H19</f>
        <v>1461064</v>
      </c>
    </row>
    <row r="20" spans="1:15" ht="12.75" customHeight="1" hidden="1">
      <c r="A20" s="6"/>
      <c r="B20" s="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78.75" customHeight="1" hidden="1">
      <c r="A21" s="65" t="s">
        <v>42</v>
      </c>
      <c r="B21" s="12" t="s">
        <v>37</v>
      </c>
      <c r="C21" s="66">
        <f aca="true" t="shared" si="2" ref="C21:O21">C23+C25+C27</f>
        <v>7473034</v>
      </c>
      <c r="D21" s="66">
        <f t="shared" si="2"/>
        <v>7440610</v>
      </c>
      <c r="E21" s="66">
        <f t="shared" si="2"/>
        <v>4110572</v>
      </c>
      <c r="F21" s="66">
        <f t="shared" si="2"/>
        <v>905642</v>
      </c>
      <c r="G21" s="66">
        <f t="shared" si="2"/>
        <v>0</v>
      </c>
      <c r="H21" s="66">
        <f t="shared" si="2"/>
        <v>925106</v>
      </c>
      <c r="I21" s="66">
        <f t="shared" si="2"/>
        <v>690000</v>
      </c>
      <c r="J21" s="66">
        <f t="shared" si="2"/>
        <v>0</v>
      </c>
      <c r="K21" s="66">
        <f t="shared" si="2"/>
        <v>0</v>
      </c>
      <c r="L21" s="66">
        <f t="shared" si="2"/>
        <v>235106</v>
      </c>
      <c r="M21" s="66">
        <f t="shared" si="2"/>
        <v>235106</v>
      </c>
      <c r="N21" s="66">
        <f t="shared" si="2"/>
        <v>235106</v>
      </c>
      <c r="O21" s="66">
        <f t="shared" si="2"/>
        <v>8398140</v>
      </c>
    </row>
    <row r="22" spans="1:15" ht="13.5" customHeight="1" hidden="1">
      <c r="A22" s="6"/>
      <c r="B22" s="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s="13" customFormat="1" ht="12.75" customHeight="1" hidden="1">
      <c r="A23" s="6" t="s">
        <v>8</v>
      </c>
      <c r="B23" s="7" t="s">
        <v>24</v>
      </c>
      <c r="C23" s="32">
        <v>5870922</v>
      </c>
      <c r="D23" s="32">
        <v>5838498</v>
      </c>
      <c r="E23" s="32">
        <v>3091642</v>
      </c>
      <c r="F23" s="32">
        <v>832642</v>
      </c>
      <c r="G23" s="32">
        <v>0</v>
      </c>
      <c r="H23" s="32">
        <f>I23+L23</f>
        <v>886064</v>
      </c>
      <c r="I23" s="32">
        <v>690000</v>
      </c>
      <c r="J23" s="32"/>
      <c r="K23" s="32"/>
      <c r="L23" s="32">
        <f>M23</f>
        <v>196064</v>
      </c>
      <c r="M23" s="32">
        <v>196064</v>
      </c>
      <c r="N23" s="32">
        <v>196064</v>
      </c>
      <c r="O23" s="32">
        <f>C23+H23</f>
        <v>6756986</v>
      </c>
    </row>
    <row r="24" spans="1:15" ht="12.75" customHeight="1" hidden="1">
      <c r="A24" s="6"/>
      <c r="B24" s="5"/>
      <c r="C24" s="32"/>
      <c r="D24" s="32"/>
      <c r="E24" s="32"/>
      <c r="F24" s="32"/>
      <c r="G24" s="32"/>
      <c r="H24" s="32"/>
      <c r="I24" s="32"/>
      <c r="J24" s="32"/>
      <c r="K24" s="32"/>
      <c r="L24" s="32">
        <f>M24</f>
        <v>0</v>
      </c>
      <c r="M24" s="32"/>
      <c r="N24" s="32"/>
      <c r="O24" s="32"/>
    </row>
    <row r="25" spans="1:15" ht="15.75" customHeight="1" hidden="1">
      <c r="A25" s="6" t="s">
        <v>26</v>
      </c>
      <c r="B25" s="5" t="s">
        <v>27</v>
      </c>
      <c r="C25" s="32">
        <f>D25+G25</f>
        <v>1602112</v>
      </c>
      <c r="D25" s="32">
        <v>1602112</v>
      </c>
      <c r="E25" s="32">
        <v>1018930</v>
      </c>
      <c r="F25" s="32">
        <v>73000</v>
      </c>
      <c r="G25" s="32">
        <v>0</v>
      </c>
      <c r="H25" s="32">
        <f>I25+L25</f>
        <v>39042</v>
      </c>
      <c r="I25" s="32"/>
      <c r="J25" s="32"/>
      <c r="K25" s="32"/>
      <c r="L25" s="32">
        <f>M25</f>
        <v>39042</v>
      </c>
      <c r="M25" s="32">
        <v>39042</v>
      </c>
      <c r="N25" s="32">
        <v>39042</v>
      </c>
      <c r="O25" s="32">
        <f>C25+H25</f>
        <v>1641154</v>
      </c>
    </row>
    <row r="26" spans="1:15" ht="12.75" customHeight="1" hidden="1">
      <c r="A26" s="6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s="13" customFormat="1" ht="12.75" customHeight="1" hidden="1">
      <c r="A27" s="6" t="s">
        <v>91</v>
      </c>
      <c r="B27" s="19" t="s">
        <v>92</v>
      </c>
      <c r="C27" s="32">
        <f>D27+G27</f>
        <v>0</v>
      </c>
      <c r="D27" s="32"/>
      <c r="E27" s="32"/>
      <c r="F27" s="32"/>
      <c r="G27" s="32"/>
      <c r="H27" s="32">
        <f>I27+L27</f>
        <v>0</v>
      </c>
      <c r="I27" s="32"/>
      <c r="J27" s="32"/>
      <c r="K27" s="32"/>
      <c r="L27" s="32"/>
      <c r="M27" s="32"/>
      <c r="N27" s="32"/>
      <c r="O27" s="32">
        <f>C27+H27</f>
        <v>0</v>
      </c>
    </row>
    <row r="28" spans="1:15" ht="12.75" customHeight="1" hidden="1">
      <c r="A28" s="6"/>
      <c r="B28" s="5" t="s">
        <v>104</v>
      </c>
      <c r="C28" s="32">
        <f>D28+G28</f>
        <v>0</v>
      </c>
      <c r="D28" s="32"/>
      <c r="E28" s="32"/>
      <c r="F28" s="32"/>
      <c r="G28" s="32"/>
      <c r="H28" s="32">
        <f>I28+L28</f>
        <v>0</v>
      </c>
      <c r="I28" s="32"/>
      <c r="J28" s="32"/>
      <c r="K28" s="32"/>
      <c r="L28" s="32"/>
      <c r="M28" s="32"/>
      <c r="N28" s="32"/>
      <c r="O28" s="32">
        <f>C28+H28</f>
        <v>0</v>
      </c>
    </row>
    <row r="29" spans="1:15" ht="12.75" hidden="1">
      <c r="A29" s="65" t="s">
        <v>43</v>
      </c>
      <c r="B29" s="12" t="s">
        <v>38</v>
      </c>
      <c r="C29" s="66">
        <f>D29+G29</f>
        <v>0</v>
      </c>
      <c r="D29" s="66">
        <f aca="true" t="shared" si="3" ref="D29:N29">D31</f>
        <v>0</v>
      </c>
      <c r="E29" s="66">
        <f t="shared" si="3"/>
        <v>0</v>
      </c>
      <c r="F29" s="66">
        <f t="shared" si="3"/>
        <v>0</v>
      </c>
      <c r="G29" s="66">
        <f t="shared" si="3"/>
        <v>0</v>
      </c>
      <c r="H29" s="66">
        <f t="shared" si="3"/>
        <v>0</v>
      </c>
      <c r="I29" s="66">
        <f t="shared" si="3"/>
        <v>0</v>
      </c>
      <c r="J29" s="66">
        <f t="shared" si="3"/>
        <v>0</v>
      </c>
      <c r="K29" s="66">
        <f t="shared" si="3"/>
        <v>0</v>
      </c>
      <c r="L29" s="66">
        <f t="shared" si="3"/>
        <v>0</v>
      </c>
      <c r="M29" s="66">
        <f t="shared" si="3"/>
        <v>0</v>
      </c>
      <c r="N29" s="66">
        <f t="shared" si="3"/>
        <v>0</v>
      </c>
      <c r="O29" s="66">
        <f>C29+H29</f>
        <v>0</v>
      </c>
    </row>
    <row r="30" spans="1:15" ht="12.75" customHeight="1" hidden="1">
      <c r="A30" s="6"/>
      <c r="B30" s="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.75" customHeight="1" hidden="1">
      <c r="A31" s="6" t="s">
        <v>9</v>
      </c>
      <c r="B31" s="5" t="s">
        <v>10</v>
      </c>
      <c r="C31" s="32">
        <f>D31+G31</f>
        <v>0</v>
      </c>
      <c r="D31" s="32">
        <v>0</v>
      </c>
      <c r="E31" s="32">
        <v>0</v>
      </c>
      <c r="F31" s="32">
        <v>0</v>
      </c>
      <c r="G31" s="32"/>
      <c r="H31" s="32">
        <f>I31+L31</f>
        <v>0</v>
      </c>
      <c r="I31" s="32"/>
      <c r="J31" s="32"/>
      <c r="K31" s="32"/>
      <c r="L31" s="32"/>
      <c r="M31" s="32"/>
      <c r="N31" s="32"/>
      <c r="O31" s="32">
        <f>C31+H31</f>
        <v>0</v>
      </c>
    </row>
    <row r="32" spans="1:15" ht="12.75" customHeight="1" hidden="1">
      <c r="A32" s="6"/>
      <c r="B32" s="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25.5" customHeight="1" hidden="1">
      <c r="A33" s="65" t="s">
        <v>44</v>
      </c>
      <c r="B33" s="67" t="s">
        <v>29</v>
      </c>
      <c r="C33" s="66">
        <f>SUM(C35:C39)</f>
        <v>80000</v>
      </c>
      <c r="D33" s="66">
        <f>SUM(D35:D39)</f>
        <v>80000</v>
      </c>
      <c r="E33" s="66"/>
      <c r="F33" s="66"/>
      <c r="G33" s="66"/>
      <c r="H33" s="66">
        <v>0</v>
      </c>
      <c r="I33" s="66"/>
      <c r="J33" s="66"/>
      <c r="K33" s="66"/>
      <c r="L33" s="66"/>
      <c r="M33" s="66"/>
      <c r="N33" s="66"/>
      <c r="O33" s="66">
        <f>C33+H33</f>
        <v>80000</v>
      </c>
    </row>
    <row r="34" spans="1:15" ht="12.75" customHeight="1" hidden="1">
      <c r="A34" s="6"/>
      <c r="B34" s="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13" customFormat="1" ht="12.75" customHeight="1" hidden="1">
      <c r="A35" s="6" t="s">
        <v>11</v>
      </c>
      <c r="B35" s="5" t="s">
        <v>12</v>
      </c>
      <c r="C35" s="32">
        <f>D35+G35</f>
        <v>40000</v>
      </c>
      <c r="D35" s="32">
        <v>40000</v>
      </c>
      <c r="E35" s="32"/>
      <c r="F35" s="32"/>
      <c r="G35" s="32"/>
      <c r="H35" s="32">
        <f>I35+L35</f>
        <v>0</v>
      </c>
      <c r="I35" s="32"/>
      <c r="J35" s="32"/>
      <c r="K35" s="32"/>
      <c r="L35" s="32"/>
      <c r="M35" s="32"/>
      <c r="N35" s="32"/>
      <c r="O35" s="32">
        <f>C35+H35</f>
        <v>40000</v>
      </c>
    </row>
    <row r="36" spans="1:15" ht="15" customHeight="1" hidden="1">
      <c r="A36" s="6"/>
      <c r="B36" s="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.75" hidden="1">
      <c r="A37" s="6" t="s">
        <v>13</v>
      </c>
      <c r="B37" s="7" t="s">
        <v>46</v>
      </c>
      <c r="C37" s="32">
        <f>D37+G37</f>
        <v>40000</v>
      </c>
      <c r="D37" s="32">
        <v>40000</v>
      </c>
      <c r="E37" s="32"/>
      <c r="F37" s="32"/>
      <c r="G37" s="32"/>
      <c r="H37" s="32">
        <f>I37+L37</f>
        <v>0</v>
      </c>
      <c r="I37" s="32"/>
      <c r="J37" s="32"/>
      <c r="K37" s="32"/>
      <c r="L37" s="32"/>
      <c r="M37" s="32"/>
      <c r="N37" s="32"/>
      <c r="O37" s="32">
        <f>C37+H37</f>
        <v>40000</v>
      </c>
    </row>
    <row r="38" spans="1:15" ht="12.75" customHeight="1" hidden="1">
      <c r="A38" s="6"/>
      <c r="B38" s="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25.5" hidden="1">
      <c r="A39" s="6" t="s">
        <v>93</v>
      </c>
      <c r="B39" s="7" t="s">
        <v>94</v>
      </c>
      <c r="C39" s="32">
        <f>D39+G39</f>
        <v>0</v>
      </c>
      <c r="D39" s="32"/>
      <c r="E39" s="32"/>
      <c r="F39" s="32"/>
      <c r="G39" s="32"/>
      <c r="H39" s="32">
        <f>I39+L39</f>
        <v>0</v>
      </c>
      <c r="I39" s="32"/>
      <c r="J39" s="32"/>
      <c r="K39" s="32"/>
      <c r="L39" s="32"/>
      <c r="M39" s="32"/>
      <c r="N39" s="32"/>
      <c r="O39" s="32">
        <f>C39+H39</f>
        <v>0</v>
      </c>
    </row>
    <row r="40" spans="1:15" ht="12.75" customHeight="1" hidden="1">
      <c r="A40" s="6"/>
      <c r="B40" s="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2.75" hidden="1">
      <c r="A41" s="65" t="s">
        <v>45</v>
      </c>
      <c r="B41" s="12" t="s">
        <v>30</v>
      </c>
      <c r="C41" s="66">
        <f>SUM(C43:C54)</f>
        <v>710000</v>
      </c>
      <c r="D41" s="66">
        <f>SUM(D43:D54)</f>
        <v>710000</v>
      </c>
      <c r="E41" s="66">
        <f>SUM(E43:E54)</f>
        <v>0</v>
      </c>
      <c r="F41" s="66">
        <f>SUM(F43:F54)</f>
        <v>0</v>
      </c>
      <c r="G41" s="66">
        <f>SUM(G43:G54)</f>
        <v>0</v>
      </c>
      <c r="H41" s="66">
        <f>SUM(H43:H53)</f>
        <v>0</v>
      </c>
      <c r="I41" s="66">
        <f>SUM(I43:I53)</f>
        <v>0</v>
      </c>
      <c r="J41" s="66">
        <f>SUM(J43:J54)</f>
        <v>0</v>
      </c>
      <c r="K41" s="66">
        <f>SUM(K43:K54)</f>
        <v>0</v>
      </c>
      <c r="L41" s="66">
        <f>SUM(L43:L54)</f>
        <v>0</v>
      </c>
      <c r="M41" s="66">
        <f>SUM(M43:M54)</f>
        <v>0</v>
      </c>
      <c r="N41" s="66">
        <f>SUM(N43:N54)</f>
        <v>0</v>
      </c>
      <c r="O41" s="66">
        <f>C41+H41</f>
        <v>710000</v>
      </c>
    </row>
    <row r="42" spans="1:15" ht="12.75" customHeight="1" hidden="1">
      <c r="A42" s="6"/>
      <c r="B42" s="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25.5" hidden="1">
      <c r="A43" s="6" t="s">
        <v>14</v>
      </c>
      <c r="B43" s="7" t="s">
        <v>15</v>
      </c>
      <c r="C43" s="32">
        <f>D43+G43</f>
        <v>0</v>
      </c>
      <c r="D43" s="32"/>
      <c r="E43" s="32"/>
      <c r="F43" s="32"/>
      <c r="G43" s="32"/>
      <c r="H43" s="32">
        <f>I43+L43</f>
        <v>0</v>
      </c>
      <c r="I43" s="32"/>
      <c r="J43" s="32"/>
      <c r="K43" s="32"/>
      <c r="L43" s="32"/>
      <c r="M43" s="32"/>
      <c r="N43" s="32"/>
      <c r="O43" s="32">
        <f>C43+H43</f>
        <v>0</v>
      </c>
    </row>
    <row r="44" spans="1:15" ht="12.75" customHeight="1" hidden="1">
      <c r="A44" s="6"/>
      <c r="B44" s="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26.25" customHeight="1" hidden="1">
      <c r="A45" s="6" t="s">
        <v>63</v>
      </c>
      <c r="B45" s="7" t="s">
        <v>64</v>
      </c>
      <c r="C45" s="32">
        <f>D45+G45</f>
        <v>0</v>
      </c>
      <c r="D45" s="32"/>
      <c r="E45" s="32"/>
      <c r="F45" s="32"/>
      <c r="G45" s="32"/>
      <c r="H45" s="32">
        <f>I45+L45</f>
        <v>0</v>
      </c>
      <c r="I45" s="32"/>
      <c r="J45" s="32"/>
      <c r="K45" s="32"/>
      <c r="L45" s="32"/>
      <c r="M45" s="32"/>
      <c r="N45" s="32"/>
      <c r="O45" s="32">
        <f>C45+H45</f>
        <v>0</v>
      </c>
    </row>
    <row r="46" spans="1:15" ht="12.75" customHeight="1" hidden="1">
      <c r="A46" s="6"/>
      <c r="B46" s="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05" customHeight="1" hidden="1">
      <c r="A47" s="6" t="s">
        <v>102</v>
      </c>
      <c r="B47" s="7" t="s">
        <v>72</v>
      </c>
      <c r="C47" s="32">
        <f>D47+G47</f>
        <v>0</v>
      </c>
      <c r="D47" s="32"/>
      <c r="E47" s="32"/>
      <c r="F47" s="32"/>
      <c r="G47" s="32"/>
      <c r="H47" s="32">
        <f>I47+L47</f>
        <v>0</v>
      </c>
      <c r="I47" s="32"/>
      <c r="J47" s="32"/>
      <c r="K47" s="32"/>
      <c r="L47" s="32"/>
      <c r="M47" s="32"/>
      <c r="N47" s="32"/>
      <c r="O47" s="32">
        <f>C47+H47</f>
        <v>0</v>
      </c>
    </row>
    <row r="48" spans="1:15" ht="12.75" hidden="1">
      <c r="A48" s="6"/>
      <c r="B48" s="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13" customFormat="1" ht="12.75" customHeight="1" hidden="1">
      <c r="A49" s="6" t="s">
        <v>16</v>
      </c>
      <c r="B49" s="5" t="s">
        <v>17</v>
      </c>
      <c r="C49" s="32">
        <f>D49+G49</f>
        <v>710000</v>
      </c>
      <c r="D49" s="32">
        <v>710000</v>
      </c>
      <c r="E49" s="32"/>
      <c r="F49" s="32"/>
      <c r="G49" s="32"/>
      <c r="H49" s="32">
        <f>I49+L49</f>
        <v>0</v>
      </c>
      <c r="I49" s="32"/>
      <c r="J49" s="32"/>
      <c r="K49" s="32"/>
      <c r="L49" s="32"/>
      <c r="M49" s="32"/>
      <c r="N49" s="32"/>
      <c r="O49" s="32">
        <f>C49+H49</f>
        <v>710000</v>
      </c>
    </row>
    <row r="50" spans="1:15" ht="12.75" customHeight="1" hidden="1">
      <c r="A50" s="6"/>
      <c r="B50" s="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2.75" customHeight="1" hidden="1">
      <c r="A51" s="6" t="s">
        <v>67</v>
      </c>
      <c r="B51" s="11" t="s">
        <v>68</v>
      </c>
      <c r="C51" s="32">
        <f>D51+G51</f>
        <v>0</v>
      </c>
      <c r="D51" s="32"/>
      <c r="E51" s="32"/>
      <c r="F51" s="32"/>
      <c r="G51" s="32"/>
      <c r="H51" s="32">
        <f>I51+L51</f>
        <v>0</v>
      </c>
      <c r="I51" s="32"/>
      <c r="J51" s="32"/>
      <c r="K51" s="32"/>
      <c r="L51" s="32"/>
      <c r="M51" s="32"/>
      <c r="N51" s="32"/>
      <c r="O51" s="32">
        <f>C51+H51</f>
        <v>0</v>
      </c>
    </row>
    <row r="52" spans="1:15" ht="12.75" customHeight="1" hidden="1">
      <c r="A52" s="6"/>
      <c r="B52" s="11"/>
      <c r="C52" s="32"/>
      <c r="D52" s="32"/>
      <c r="E52" s="32"/>
      <c r="F52" s="32"/>
      <c r="G52" s="32"/>
      <c r="H52" s="32"/>
      <c r="I52" s="32"/>
      <c r="J52" s="40"/>
      <c r="K52" s="40"/>
      <c r="L52" s="40"/>
      <c r="M52" s="40"/>
      <c r="N52" s="40"/>
      <c r="O52" s="40"/>
    </row>
    <row r="53" spans="1:15" ht="64.5" hidden="1">
      <c r="A53" s="6" t="s">
        <v>96</v>
      </c>
      <c r="B53" s="97" t="s">
        <v>157</v>
      </c>
      <c r="C53" s="41"/>
      <c r="D53" s="41"/>
      <c r="E53" s="41"/>
      <c r="F53" s="41"/>
      <c r="G53" s="32"/>
      <c r="H53" s="32">
        <f>I53+L53</f>
        <v>0</v>
      </c>
      <c r="I53" s="32"/>
      <c r="J53" s="32"/>
      <c r="K53" s="32"/>
      <c r="L53" s="32"/>
      <c r="M53" s="32"/>
      <c r="N53" s="32"/>
      <c r="O53" s="32">
        <f>C53+H53</f>
        <v>0</v>
      </c>
    </row>
    <row r="54" spans="1:15" ht="12.75" customHeight="1" hidden="1">
      <c r="A54" s="6"/>
      <c r="B54" s="18" t="s">
        <v>108</v>
      </c>
      <c r="C54" s="32"/>
      <c r="D54" s="32"/>
      <c r="E54" s="32"/>
      <c r="F54" s="32"/>
      <c r="G54" s="32"/>
      <c r="H54" s="32">
        <f>I54+L54</f>
        <v>0</v>
      </c>
      <c r="I54" s="32"/>
      <c r="J54" s="32"/>
      <c r="K54" s="32"/>
      <c r="L54" s="32"/>
      <c r="M54" s="32"/>
      <c r="N54" s="32"/>
      <c r="O54" s="32">
        <f>C54+H54</f>
        <v>0</v>
      </c>
    </row>
    <row r="55" spans="1:15" ht="14.25" customHeight="1" hidden="1">
      <c r="A55" s="76">
        <v>110000</v>
      </c>
      <c r="B55" s="74" t="s">
        <v>31</v>
      </c>
      <c r="C55" s="66">
        <f>C57+C59+C61</f>
        <v>47300</v>
      </c>
      <c r="D55" s="66">
        <f>D57+D59+D61</f>
        <v>47300</v>
      </c>
      <c r="E55" s="66">
        <f>E57+E59+E61</f>
        <v>23950</v>
      </c>
      <c r="F55" s="66">
        <f>F57+F59</f>
        <v>1950</v>
      </c>
      <c r="G55" s="66">
        <f>G57+G59+G61</f>
        <v>0</v>
      </c>
      <c r="H55" s="66">
        <f>I55+L55</f>
        <v>0</v>
      </c>
      <c r="I55" s="66">
        <v>0</v>
      </c>
      <c r="J55" s="66"/>
      <c r="K55" s="66"/>
      <c r="L55" s="66"/>
      <c r="M55" s="66"/>
      <c r="N55" s="66"/>
      <c r="O55" s="66">
        <f>O57+O59+O61</f>
        <v>47300</v>
      </c>
    </row>
    <row r="56" spans="1:15" ht="12.75" customHeight="1" hidden="1">
      <c r="A56" s="77"/>
      <c r="B56" s="1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26.25" customHeight="1" hidden="1">
      <c r="A57" s="77">
        <v>110201</v>
      </c>
      <c r="B57" s="18" t="s">
        <v>18</v>
      </c>
      <c r="C57" s="32">
        <f>D57+G57</f>
        <v>0</v>
      </c>
      <c r="D57" s="32"/>
      <c r="E57" s="32"/>
      <c r="F57" s="32"/>
      <c r="G57" s="32"/>
      <c r="H57" s="32">
        <f>I57+L57</f>
        <v>0</v>
      </c>
      <c r="I57" s="32"/>
      <c r="J57" s="32"/>
      <c r="K57" s="32"/>
      <c r="L57" s="32"/>
      <c r="M57" s="32"/>
      <c r="N57" s="32"/>
      <c r="O57" s="32">
        <f>C57+H57</f>
        <v>0</v>
      </c>
    </row>
    <row r="58" spans="1:15" ht="12.75" hidden="1">
      <c r="A58" s="77"/>
      <c r="B58" s="18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s="13" customFormat="1" ht="12.75" customHeight="1" hidden="1">
      <c r="A59" s="77">
        <v>110204</v>
      </c>
      <c r="B59" s="18" t="s">
        <v>19</v>
      </c>
      <c r="C59" s="32">
        <f>D59+G59</f>
        <v>37300</v>
      </c>
      <c r="D59" s="32">
        <v>37300</v>
      </c>
      <c r="E59" s="32">
        <v>23950</v>
      </c>
      <c r="F59" s="32">
        <v>1950</v>
      </c>
      <c r="G59" s="32"/>
      <c r="H59" s="32">
        <f>I59+L59</f>
        <v>0</v>
      </c>
      <c r="I59" s="32">
        <v>0</v>
      </c>
      <c r="J59" s="32"/>
      <c r="K59" s="32"/>
      <c r="L59" s="32"/>
      <c r="M59" s="32"/>
      <c r="N59" s="32"/>
      <c r="O59" s="32">
        <f>C59+H59</f>
        <v>37300</v>
      </c>
    </row>
    <row r="60" spans="1:15" ht="12.75" customHeight="1" hidden="1">
      <c r="A60" s="77"/>
      <c r="B60" s="18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2.75" hidden="1">
      <c r="A61" s="77">
        <v>110502</v>
      </c>
      <c r="B61" s="75" t="s">
        <v>62</v>
      </c>
      <c r="C61" s="32">
        <f>D61+G61</f>
        <v>10000</v>
      </c>
      <c r="D61" s="32">
        <v>10000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>
        <f>C61+H61</f>
        <v>10000</v>
      </c>
    </row>
    <row r="62" spans="1:15" ht="12.75" customHeight="1" hidden="1">
      <c r="A62" s="77"/>
      <c r="B62" s="1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48.5" customHeight="1" hidden="1">
      <c r="A63" s="77">
        <v>180000</v>
      </c>
      <c r="B63" s="81" t="s">
        <v>110</v>
      </c>
      <c r="C63" s="32"/>
      <c r="D63" s="32"/>
      <c r="E63" s="32"/>
      <c r="F63" s="32"/>
      <c r="G63" s="32"/>
      <c r="H63" s="32">
        <f>H64</f>
        <v>0</v>
      </c>
      <c r="I63" s="32">
        <f>I64</f>
        <v>0</v>
      </c>
      <c r="J63" s="32"/>
      <c r="K63" s="32"/>
      <c r="L63" s="32">
        <f>L64</f>
        <v>0</v>
      </c>
      <c r="M63" s="32">
        <f>M64</f>
        <v>0</v>
      </c>
      <c r="N63" s="32">
        <f>N64</f>
        <v>0</v>
      </c>
      <c r="O63" s="32">
        <f>C63+H63</f>
        <v>0</v>
      </c>
    </row>
    <row r="64" spans="1:15" ht="12" customHeight="1" hidden="1">
      <c r="A64" s="2">
        <v>180409</v>
      </c>
      <c r="B64" s="82" t="s">
        <v>109</v>
      </c>
      <c r="C64" s="32"/>
      <c r="D64" s="32"/>
      <c r="E64" s="32"/>
      <c r="F64" s="32"/>
      <c r="G64" s="32"/>
      <c r="H64" s="32">
        <f>I64+L64</f>
        <v>0</v>
      </c>
      <c r="I64" s="32"/>
      <c r="J64" s="32"/>
      <c r="K64" s="32"/>
      <c r="L64" s="32"/>
      <c r="M64" s="32">
        <f>L64</f>
        <v>0</v>
      </c>
      <c r="N64" s="32"/>
      <c r="O64" s="32">
        <f>C64+H64</f>
        <v>0</v>
      </c>
    </row>
    <row r="65" spans="1:15" s="13" customFormat="1" ht="29.25" customHeight="1" hidden="1">
      <c r="A65" s="68">
        <v>150000</v>
      </c>
      <c r="B65" s="74" t="s">
        <v>32</v>
      </c>
      <c r="C65" s="66" t="e">
        <f aca="true" t="shared" si="4" ref="C65:I65">C67+C69</f>
        <v>#VALUE!</v>
      </c>
      <c r="D65" s="66">
        <f t="shared" si="4"/>
        <v>0</v>
      </c>
      <c r="E65" s="66" t="e">
        <f t="shared" si="4"/>
        <v>#VALUE!</v>
      </c>
      <c r="F65" s="66" t="e">
        <f t="shared" si="4"/>
        <v>#VALUE!</v>
      </c>
      <c r="G65" s="66">
        <f t="shared" si="4"/>
        <v>0</v>
      </c>
      <c r="H65" s="66" t="e">
        <f t="shared" si="4"/>
        <v>#VALUE!</v>
      </c>
      <c r="I65" s="66" t="e">
        <f t="shared" si="4"/>
        <v>#VALUE!</v>
      </c>
      <c r="J65" s="66">
        <f aca="true" t="shared" si="5" ref="J65:O65">J67+J72+J69</f>
        <v>0</v>
      </c>
      <c r="K65" s="66" t="e">
        <f t="shared" si="5"/>
        <v>#VALUE!</v>
      </c>
      <c r="L65" s="66" t="e">
        <f t="shared" si="5"/>
        <v>#VALUE!</v>
      </c>
      <c r="M65" s="66">
        <f t="shared" si="5"/>
        <v>0</v>
      </c>
      <c r="N65" s="66" t="e">
        <f t="shared" si="5"/>
        <v>#VALUE!</v>
      </c>
      <c r="O65" s="66" t="e">
        <f t="shared" si="5"/>
        <v>#VALUE!</v>
      </c>
    </row>
    <row r="66" spans="1:15" ht="12.75" hidden="1">
      <c r="A66" s="2"/>
      <c r="B66" s="18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.75" customHeight="1">
      <c r="A67" s="2" t="s">
        <v>159</v>
      </c>
      <c r="B67" s="175" t="s">
        <v>159</v>
      </c>
      <c r="C67" s="32" t="s">
        <v>159</v>
      </c>
      <c r="D67" s="32"/>
      <c r="E67" s="32" t="s">
        <v>159</v>
      </c>
      <c r="F67" s="32" t="s">
        <v>159</v>
      </c>
      <c r="G67" s="32"/>
      <c r="H67" s="32" t="s">
        <v>159</v>
      </c>
      <c r="I67" s="32" t="s">
        <v>159</v>
      </c>
      <c r="J67" s="32"/>
      <c r="K67" s="32" t="s">
        <v>159</v>
      </c>
      <c r="L67" s="32" t="s">
        <v>159</v>
      </c>
      <c r="M67" s="32"/>
      <c r="N67" s="32" t="s">
        <v>159</v>
      </c>
      <c r="O67" s="32" t="s">
        <v>159</v>
      </c>
    </row>
    <row r="68" spans="1:15" s="13" customFormat="1" ht="12.75" customHeight="1" hidden="1">
      <c r="A68" s="2"/>
      <c r="B68" s="7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2.75" customHeight="1" hidden="1">
      <c r="A69" s="2">
        <v>150107</v>
      </c>
      <c r="B69" s="24" t="s">
        <v>158</v>
      </c>
      <c r="C69" s="32"/>
      <c r="D69" s="32"/>
      <c r="E69" s="32"/>
      <c r="F69" s="32"/>
      <c r="G69" s="32"/>
      <c r="H69" s="32">
        <f>I69+L69</f>
        <v>0</v>
      </c>
      <c r="I69" s="32"/>
      <c r="J69" s="32"/>
      <c r="K69" s="32"/>
      <c r="L69" s="32"/>
      <c r="M69" s="32">
        <f>L69</f>
        <v>0</v>
      </c>
      <c r="N69" s="32"/>
      <c r="O69" s="32">
        <f>C69+H69</f>
        <v>0</v>
      </c>
    </row>
    <row r="70" spans="1:15" ht="41.25" customHeight="1" hidden="1">
      <c r="A70" s="2"/>
      <c r="B70" s="7" t="s">
        <v>105</v>
      </c>
      <c r="C70" s="32"/>
      <c r="D70" s="32"/>
      <c r="E70" s="32"/>
      <c r="F70" s="32"/>
      <c r="G70" s="32"/>
      <c r="H70" s="32">
        <f>I70+L70</f>
        <v>0</v>
      </c>
      <c r="I70" s="32"/>
      <c r="J70" s="32"/>
      <c r="K70" s="32"/>
      <c r="L70" s="32"/>
      <c r="M70" s="32">
        <f>L70</f>
        <v>0</v>
      </c>
      <c r="N70" s="32"/>
      <c r="O70" s="32">
        <f>C70+H70</f>
        <v>0</v>
      </c>
    </row>
    <row r="71" spans="1:15" ht="12.75" customHeight="1" hidden="1">
      <c r="A71" s="68">
        <v>160000</v>
      </c>
      <c r="B71" s="67" t="s">
        <v>106</v>
      </c>
      <c r="C71" s="66">
        <f>C72</f>
        <v>30000</v>
      </c>
      <c r="D71" s="66">
        <f>D72</f>
        <v>30000</v>
      </c>
      <c r="E71" s="66"/>
      <c r="F71" s="66"/>
      <c r="G71" s="66"/>
      <c r="H71" s="32">
        <f>I71+L71</f>
        <v>0</v>
      </c>
      <c r="I71" s="66">
        <f>I72</f>
        <v>0</v>
      </c>
      <c r="J71" s="66"/>
      <c r="K71" s="66"/>
      <c r="L71" s="66">
        <f>L72</f>
        <v>0</v>
      </c>
      <c r="M71" s="66"/>
      <c r="N71" s="66"/>
      <c r="O71" s="66">
        <f>O72</f>
        <v>30000</v>
      </c>
    </row>
    <row r="72" spans="1:15" ht="25.5" customHeight="1">
      <c r="A72" s="2">
        <v>160101</v>
      </c>
      <c r="B72" s="7" t="s">
        <v>103</v>
      </c>
      <c r="C72" s="32">
        <f>D72+G72</f>
        <v>30000</v>
      </c>
      <c r="D72" s="32">
        <v>30000</v>
      </c>
      <c r="E72" s="32"/>
      <c r="F72" s="32"/>
      <c r="G72" s="32"/>
      <c r="H72" s="32">
        <f>I72+L72</f>
        <v>0</v>
      </c>
      <c r="I72" s="32"/>
      <c r="J72" s="32"/>
      <c r="K72" s="32"/>
      <c r="L72" s="32"/>
      <c r="M72" s="32"/>
      <c r="N72" s="32"/>
      <c r="O72" s="32">
        <f>C72+H72</f>
        <v>30000</v>
      </c>
    </row>
    <row r="73" spans="1:15" ht="12.75" customHeight="1" hidden="1">
      <c r="A73" s="2"/>
      <c r="B73" s="5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25.5" customHeight="1" hidden="1">
      <c r="A74" s="68">
        <v>170000</v>
      </c>
      <c r="B74" s="67" t="s">
        <v>33</v>
      </c>
      <c r="C74" s="66"/>
      <c r="D74" s="66"/>
      <c r="E74" s="66"/>
      <c r="F74" s="66"/>
      <c r="G74" s="66"/>
      <c r="H74" s="66">
        <f>I74+L74</f>
        <v>125800</v>
      </c>
      <c r="I74" s="66">
        <f>I76</f>
        <v>125800</v>
      </c>
      <c r="J74" s="66"/>
      <c r="K74" s="66"/>
      <c r="L74" s="66">
        <f>L76</f>
        <v>0</v>
      </c>
      <c r="M74" s="66">
        <f>M76</f>
        <v>0</v>
      </c>
      <c r="N74" s="66"/>
      <c r="O74" s="66">
        <f>C74+H74</f>
        <v>125800</v>
      </c>
    </row>
    <row r="75" spans="1:15" ht="12.75" customHeight="1" hidden="1">
      <c r="A75" s="2"/>
      <c r="B75" s="5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s="13" customFormat="1" ht="36" customHeight="1" hidden="1">
      <c r="A76" s="2">
        <v>170703</v>
      </c>
      <c r="B76" s="7" t="s">
        <v>20</v>
      </c>
      <c r="C76" s="32">
        <f>D76+G76</f>
        <v>0</v>
      </c>
      <c r="D76" s="32"/>
      <c r="E76" s="32"/>
      <c r="F76" s="32"/>
      <c r="G76" s="32"/>
      <c r="H76" s="32">
        <f>I76+L76</f>
        <v>125800</v>
      </c>
      <c r="I76" s="32">
        <v>125800</v>
      </c>
      <c r="J76" s="32"/>
      <c r="K76" s="32"/>
      <c r="L76" s="32"/>
      <c r="M76" s="32"/>
      <c r="N76" s="32"/>
      <c r="O76" s="32">
        <f>C76+H76</f>
        <v>125800</v>
      </c>
    </row>
    <row r="77" spans="1:15" ht="12.75" customHeight="1" hidden="1">
      <c r="A77" s="2"/>
      <c r="B77" s="7" t="s">
        <v>115</v>
      </c>
      <c r="C77" s="32"/>
      <c r="D77" s="32"/>
      <c r="E77" s="32"/>
      <c r="F77" s="32"/>
      <c r="G77" s="32"/>
      <c r="H77" s="32">
        <f>I77+L77</f>
        <v>0</v>
      </c>
      <c r="I77" s="32"/>
      <c r="J77" s="32"/>
      <c r="K77" s="32"/>
      <c r="L77" s="32"/>
      <c r="M77" s="32"/>
      <c r="N77" s="32"/>
      <c r="O77" s="32">
        <f>C77+H77</f>
        <v>0</v>
      </c>
    </row>
    <row r="78" spans="1:15" ht="15" customHeight="1" hidden="1">
      <c r="A78" s="2">
        <v>210000</v>
      </c>
      <c r="B78" s="7" t="s">
        <v>70</v>
      </c>
      <c r="C78" s="32">
        <f>C80</f>
        <v>0</v>
      </c>
      <c r="D78" s="32">
        <f>D80</f>
        <v>0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>
        <f>O80</f>
        <v>0</v>
      </c>
    </row>
    <row r="79" spans="1:15" ht="41.25" customHeight="1" hidden="1">
      <c r="A79" s="2"/>
      <c r="B79" s="7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s="13" customFormat="1" ht="12.75" customHeight="1" hidden="1">
      <c r="A80" s="2">
        <v>210105</v>
      </c>
      <c r="B80" s="7" t="s">
        <v>69</v>
      </c>
      <c r="C80" s="32">
        <f>D80+G80</f>
        <v>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>
        <f>C80+H80</f>
        <v>0</v>
      </c>
    </row>
    <row r="81" spans="1:15" ht="12.75" customHeight="1" hidden="1">
      <c r="A81" s="2"/>
      <c r="B81" s="5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54.75" customHeight="1" hidden="1">
      <c r="A82" s="68">
        <v>240000</v>
      </c>
      <c r="B82" s="12" t="s">
        <v>34</v>
      </c>
      <c r="C82" s="66"/>
      <c r="D82" s="66"/>
      <c r="E82" s="66"/>
      <c r="F82" s="66"/>
      <c r="G82" s="66"/>
      <c r="H82" s="66" t="e">
        <f>I82+M82</f>
        <v>#VALUE!</v>
      </c>
      <c r="I82" s="66" t="e">
        <f>I84+I85</f>
        <v>#VALUE!</v>
      </c>
      <c r="J82" s="66"/>
      <c r="K82" s="66" t="e">
        <f>K84+K85</f>
        <v>#VALUE!</v>
      </c>
      <c r="L82" s="66"/>
      <c r="M82" s="66"/>
      <c r="N82" s="66"/>
      <c r="O82" s="66" t="e">
        <f>O84+O85</f>
        <v>#VALUE!</v>
      </c>
    </row>
    <row r="83" spans="1:15" ht="12.75" customHeight="1" hidden="1">
      <c r="A83" s="2"/>
      <c r="B83" s="5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8" customHeight="1">
      <c r="A84" s="2" t="s">
        <v>159</v>
      </c>
      <c r="B84" s="176" t="s">
        <v>159</v>
      </c>
      <c r="C84" s="32" t="s">
        <v>159</v>
      </c>
      <c r="D84" s="176" t="s">
        <v>159</v>
      </c>
      <c r="E84" s="32" t="s">
        <v>159</v>
      </c>
      <c r="F84" s="176" t="s">
        <v>159</v>
      </c>
      <c r="G84" s="32" t="s">
        <v>159</v>
      </c>
      <c r="H84" s="176" t="s">
        <v>159</v>
      </c>
      <c r="I84" s="32" t="s">
        <v>159</v>
      </c>
      <c r="J84" s="176" t="s">
        <v>159</v>
      </c>
      <c r="K84" s="32" t="s">
        <v>159</v>
      </c>
      <c r="L84" s="176" t="s">
        <v>159</v>
      </c>
      <c r="M84" s="32" t="s">
        <v>159</v>
      </c>
      <c r="N84" s="176" t="s">
        <v>159</v>
      </c>
      <c r="O84" s="32" t="s">
        <v>159</v>
      </c>
    </row>
    <row r="85" spans="1:15" ht="12.75" customHeight="1">
      <c r="A85" s="2">
        <v>240900</v>
      </c>
      <c r="B85" s="83" t="s">
        <v>111</v>
      </c>
      <c r="C85" s="32">
        <f>D85+G85</f>
        <v>0</v>
      </c>
      <c r="D85" s="32"/>
      <c r="E85" s="32"/>
      <c r="F85" s="32"/>
      <c r="G85" s="32"/>
      <c r="H85" s="32">
        <f>I85+L85</f>
        <v>250000</v>
      </c>
      <c r="I85" s="32">
        <v>250000</v>
      </c>
      <c r="J85" s="32"/>
      <c r="K85" s="32"/>
      <c r="L85" s="32">
        <v>0</v>
      </c>
      <c r="M85" s="32">
        <v>0</v>
      </c>
      <c r="N85" s="32"/>
      <c r="O85" s="32">
        <f>C85+H85</f>
        <v>250000</v>
      </c>
    </row>
    <row r="86" spans="1:15" ht="12.75" customHeight="1" hidden="1">
      <c r="A86" s="68">
        <v>250000</v>
      </c>
      <c r="B86" s="67" t="s">
        <v>36</v>
      </c>
      <c r="C86" s="66">
        <f aca="true" t="shared" si="6" ref="C86:M86">SUM(C88:C95)</f>
        <v>50000</v>
      </c>
      <c r="D86" s="66">
        <f t="shared" si="6"/>
        <v>50000</v>
      </c>
      <c r="E86" s="66">
        <f t="shared" si="6"/>
        <v>0</v>
      </c>
      <c r="F86" s="66">
        <f t="shared" si="6"/>
        <v>0</v>
      </c>
      <c r="G86" s="66">
        <f t="shared" si="6"/>
        <v>0</v>
      </c>
      <c r="H86" s="66">
        <f t="shared" si="6"/>
        <v>0</v>
      </c>
      <c r="I86" s="66">
        <f t="shared" si="6"/>
        <v>0</v>
      </c>
      <c r="J86" s="66">
        <f t="shared" si="6"/>
        <v>0</v>
      </c>
      <c r="K86" s="66">
        <f t="shared" si="6"/>
        <v>0</v>
      </c>
      <c r="L86" s="66">
        <f t="shared" si="6"/>
        <v>0</v>
      </c>
      <c r="M86" s="66">
        <f t="shared" si="6"/>
        <v>0</v>
      </c>
      <c r="N86" s="66"/>
      <c r="O86" s="66">
        <f>SUM(O88:O95)</f>
        <v>50000</v>
      </c>
    </row>
    <row r="87" spans="1:15" ht="12.75" hidden="1">
      <c r="A87" s="2"/>
      <c r="B87" s="7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2.75" customHeight="1" hidden="1">
      <c r="A88" s="2">
        <v>250203</v>
      </c>
      <c r="B88" s="7" t="s">
        <v>76</v>
      </c>
      <c r="C88" s="32">
        <f>D88+G88</f>
        <v>0</v>
      </c>
      <c r="D88" s="32"/>
      <c r="E88" s="32"/>
      <c r="F88" s="32"/>
      <c r="G88" s="32"/>
      <c r="H88" s="32">
        <f>I88+L88</f>
        <v>0</v>
      </c>
      <c r="I88" s="32"/>
      <c r="J88" s="32"/>
      <c r="K88" s="32"/>
      <c r="L88" s="32"/>
      <c r="M88" s="32"/>
      <c r="N88" s="32"/>
      <c r="O88" s="32">
        <f>C88+H88</f>
        <v>0</v>
      </c>
    </row>
    <row r="89" spans="1:15" ht="14.25" customHeight="1" hidden="1">
      <c r="A89" s="2"/>
      <c r="B89" s="5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21" customHeight="1" hidden="1">
      <c r="A90" s="2">
        <v>250302</v>
      </c>
      <c r="B90" s="7" t="s">
        <v>23</v>
      </c>
      <c r="C90" s="32">
        <f>D90+G90</f>
        <v>0</v>
      </c>
      <c r="D90" s="32"/>
      <c r="E90" s="32"/>
      <c r="F90" s="32"/>
      <c r="G90" s="32"/>
      <c r="H90" s="32">
        <f>I90+L90</f>
        <v>0</v>
      </c>
      <c r="I90" s="32"/>
      <c r="J90" s="32"/>
      <c r="K90" s="32"/>
      <c r="L90" s="32"/>
      <c r="M90" s="32"/>
      <c r="N90" s="32"/>
      <c r="O90" s="32">
        <f>C90+H90</f>
        <v>0</v>
      </c>
    </row>
    <row r="91" spans="1:15" ht="12.75" hidden="1">
      <c r="A91" s="2"/>
      <c r="B91" s="7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2.75" customHeight="1" hidden="1">
      <c r="A92" s="2"/>
      <c r="B92" s="7"/>
      <c r="C92" s="32"/>
      <c r="D92" s="32"/>
      <c r="E92" s="32"/>
      <c r="F92" s="32"/>
      <c r="G92" s="32"/>
      <c r="H92" s="32"/>
      <c r="I92" s="32"/>
      <c r="J92" s="40"/>
      <c r="K92" s="40"/>
      <c r="L92" s="40"/>
      <c r="M92" s="40"/>
      <c r="N92" s="40"/>
      <c r="O92" s="40"/>
    </row>
    <row r="93" spans="1:15" s="13" customFormat="1" ht="12.75" customHeight="1" hidden="1">
      <c r="A93" s="2">
        <v>250306</v>
      </c>
      <c r="B93" s="7" t="s">
        <v>66</v>
      </c>
      <c r="C93" s="32">
        <f>D93+G93</f>
        <v>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>
        <f>C93+H93</f>
        <v>0</v>
      </c>
    </row>
    <row r="94" spans="1:15" ht="12.75" hidden="1">
      <c r="A94" s="2"/>
      <c r="B94" s="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2.75" hidden="1">
      <c r="A95" s="2">
        <v>250404</v>
      </c>
      <c r="B95" s="7" t="s">
        <v>71</v>
      </c>
      <c r="C95" s="32">
        <f>D95+G95</f>
        <v>50000</v>
      </c>
      <c r="D95" s="32">
        <v>50000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>
        <f>C95+H95</f>
        <v>50000</v>
      </c>
    </row>
    <row r="96" spans="1:15" ht="12.75" hidden="1">
      <c r="A96" s="2"/>
      <c r="B96" s="7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s="13" customFormat="1" ht="12.75" hidden="1">
      <c r="A97" s="2"/>
      <c r="B97" s="7" t="s">
        <v>60</v>
      </c>
      <c r="C97" s="32" t="e">
        <f>C17+C21+C29+C33+C41+C55+C65++C74+C78+C82+C86+C71</f>
        <v>#VALUE!</v>
      </c>
      <c r="D97" s="32">
        <f>D17+D21+D29+D33+D41+D55+D65++D74+D78+D82+D86+D71</f>
        <v>9751374</v>
      </c>
      <c r="E97" s="32" t="e">
        <f>E17+E21+E29+E33+E41+E55+E65++E74+E78+E82+E86</f>
        <v>#VALUE!</v>
      </c>
      <c r="F97" s="32" t="e">
        <f>F17+F21+F29+F33+F41+F55+F65++F74+F78+F82+F86</f>
        <v>#VALUE!</v>
      </c>
      <c r="G97" s="32">
        <f>G17+G21+G29+G33+G41+G55+G65++G74+G78+G82+G86</f>
        <v>0</v>
      </c>
      <c r="H97" s="32" t="e">
        <f>H17+H21+H29+H33+H41+H55+H65++H74+H78+H82+H86+H63+H71</f>
        <v>#VALUE!</v>
      </c>
      <c r="I97" s="32" t="e">
        <f>I17+I21+I29+I33+I41+I55+I65++I74+I78+I82+I86+I72</f>
        <v>#VALUE!</v>
      </c>
      <c r="J97" s="32">
        <f>J17+J21+J29+J33+J41+J55+J65++J74+J78+J82+J86</f>
        <v>0</v>
      </c>
      <c r="K97" s="32" t="e">
        <f>K17+K21+K29+K33+K41+K55+K65++K74+K78+K82+K86</f>
        <v>#VALUE!</v>
      </c>
      <c r="L97" s="32" t="e">
        <f>L17+L21+L29+L33+L41+L55+L65++L74+L78+L82+L86+L63+L85</f>
        <v>#VALUE!</v>
      </c>
      <c r="M97" s="32">
        <f>M17+M21+M29+M33+M41+M55+M65++M74+M78+M82+M86+M63+M85</f>
        <v>235106</v>
      </c>
      <c r="N97" s="32" t="e">
        <f>N17+N21+N29+N33+N41+N55+N65++N74+N78+N82+N86+N63+N85</f>
        <v>#VALUE!</v>
      </c>
      <c r="O97" s="32" t="e">
        <f>O17+O21+O29+O33+O41+O55+O65++O74+O78+O82+O86+O63</f>
        <v>#VALUE!</v>
      </c>
    </row>
    <row r="98" spans="1:15" ht="12.75" customHeight="1" hidden="1">
      <c r="A98" s="2"/>
      <c r="B98" s="5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2.75" customHeight="1" hidden="1">
      <c r="A99" s="68">
        <v>300</v>
      </c>
      <c r="B99" s="12" t="s">
        <v>21</v>
      </c>
      <c r="C99" s="66">
        <f>C101</f>
        <v>10000</v>
      </c>
      <c r="D99" s="66"/>
      <c r="E99" s="66"/>
      <c r="F99" s="66"/>
      <c r="G99" s="66"/>
      <c r="H99" s="66">
        <f>H101</f>
        <v>0</v>
      </c>
      <c r="I99" s="66"/>
      <c r="J99" s="66"/>
      <c r="K99" s="66"/>
      <c r="L99" s="66"/>
      <c r="M99" s="66"/>
      <c r="N99" s="66"/>
      <c r="O99" s="66">
        <f>O101</f>
        <v>10000</v>
      </c>
    </row>
    <row r="100" spans="1:15" ht="12.75" hidden="1">
      <c r="A100" s="2"/>
      <c r="B100" s="5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21.75" customHeight="1" hidden="1">
      <c r="A101" s="2">
        <v>250102</v>
      </c>
      <c r="B101" s="5" t="s">
        <v>21</v>
      </c>
      <c r="C101" s="32">
        <f>D101</f>
        <v>10000</v>
      </c>
      <c r="D101" s="32">
        <v>10000</v>
      </c>
      <c r="E101" s="32"/>
      <c r="F101" s="32"/>
      <c r="G101" s="32"/>
      <c r="H101" s="32">
        <f>I101+L101</f>
        <v>0</v>
      </c>
      <c r="I101" s="32"/>
      <c r="J101" s="32"/>
      <c r="K101" s="32"/>
      <c r="L101" s="32"/>
      <c r="M101" s="32"/>
      <c r="N101" s="32"/>
      <c r="O101" s="32">
        <f>C101+H101</f>
        <v>10000</v>
      </c>
    </row>
    <row r="102" spans="1:15" ht="12.75" hidden="1">
      <c r="A102" s="5"/>
      <c r="B102" s="5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42"/>
    </row>
    <row r="103" spans="1:15" ht="12.75">
      <c r="A103" s="177" t="s">
        <v>159</v>
      </c>
      <c r="B103" s="177" t="s">
        <v>159</v>
      </c>
      <c r="C103" s="178" t="s">
        <v>159</v>
      </c>
      <c r="D103" s="177" t="s">
        <v>159</v>
      </c>
      <c r="E103" s="177" t="s">
        <v>159</v>
      </c>
      <c r="F103" s="178" t="s">
        <v>159</v>
      </c>
      <c r="G103" s="177" t="s">
        <v>159</v>
      </c>
      <c r="H103" s="177" t="s">
        <v>159</v>
      </c>
      <c r="I103" s="178" t="s">
        <v>159</v>
      </c>
      <c r="J103" s="177" t="s">
        <v>159</v>
      </c>
      <c r="K103" s="177" t="s">
        <v>159</v>
      </c>
      <c r="L103" s="178" t="s">
        <v>159</v>
      </c>
      <c r="M103" s="177" t="s">
        <v>159</v>
      </c>
      <c r="N103" s="177" t="s">
        <v>159</v>
      </c>
      <c r="O103" s="178" t="s">
        <v>159</v>
      </c>
    </row>
    <row r="104" spans="3:15" ht="67.5" customHeight="1">
      <c r="C104" s="37" t="s">
        <v>113</v>
      </c>
      <c r="H104" s="1"/>
      <c r="L104" s="37" t="s">
        <v>90</v>
      </c>
      <c r="O104" s="37"/>
    </row>
  </sheetData>
  <mergeCells count="16">
    <mergeCell ref="A4:N4"/>
    <mergeCell ref="A5:N5"/>
    <mergeCell ref="A7:A9"/>
    <mergeCell ref="B7:B9"/>
    <mergeCell ref="C7:G7"/>
    <mergeCell ref="H7:N7"/>
    <mergeCell ref="O7:O10"/>
    <mergeCell ref="C8:C10"/>
    <mergeCell ref="D8:D10"/>
    <mergeCell ref="E8:F9"/>
    <mergeCell ref="H8:H10"/>
    <mergeCell ref="I8:I10"/>
    <mergeCell ref="J8:K9"/>
    <mergeCell ref="L8:L10"/>
    <mergeCell ref="M8:N8"/>
    <mergeCell ref="M9:M10"/>
  </mergeCells>
  <printOptions/>
  <pageMargins left="0.35433070866141736" right="0.2362204724409449" top="0.11811023622047245" bottom="0.11811023622047245" header="0.2755905511811024" footer="0.2362204724409449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Мicька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Titanic</dc:creator>
  <cp:keywords/>
  <dc:description/>
  <cp:lastModifiedBy>User</cp:lastModifiedBy>
  <cp:lastPrinted>2012-12-19T13:51:46Z</cp:lastPrinted>
  <dcterms:created xsi:type="dcterms:W3CDTF">2002-06-14T08:10:00Z</dcterms:created>
  <dcterms:modified xsi:type="dcterms:W3CDTF">2012-12-19T13:51:50Z</dcterms:modified>
  <cp:category/>
  <cp:version/>
  <cp:contentType/>
  <cp:contentStatus/>
</cp:coreProperties>
</file>