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tabRatio="687" activeTab="0"/>
  </bookViews>
  <sheets>
    <sheet name="Дод 1" sheetId="1" r:id="rId1"/>
    <sheet name="дод1.1" sheetId="2" r:id="rId2"/>
    <sheet name="дод2" sheetId="3" r:id="rId3"/>
    <sheet name="дол.3" sheetId="4" r:id="rId4"/>
    <sheet name="дод.4" sheetId="5" r:id="rId5"/>
    <sheet name="4.1" sheetId="6" r:id="rId6"/>
    <sheet name="дод.5" sheetId="7" r:id="rId7"/>
    <sheet name="дод. 6" sheetId="8" r:id="rId8"/>
  </sheets>
  <definedNames>
    <definedName name="_xlfn.AGGREGATE" hidden="1">#NAME?</definedName>
    <definedName name="wrn.Інструкція." localSheetId="5" hidden="1">{#N/A,#N/A,FALSE,"Лист4"}</definedName>
    <definedName name="wrn.Інструкція." localSheetId="7" hidden="1">{#N/A,#N/A,FALSE,"Лист4"}</definedName>
    <definedName name="wrn.Інструкція." localSheetId="4" hidden="1">{#N/A,#N/A,FALSE,"Лист4"}</definedName>
    <definedName name="wrn.Інструкція." localSheetId="6" hidden="1">{#N/A,#N/A,FALSE,"Лист4"}</definedName>
    <definedName name="wrn.Інструкція." localSheetId="2" hidden="1">{#N/A,#N/A,FALSE,"Лист4"}</definedName>
    <definedName name="wrn.Інструкція." hidden="1">{#N/A,#N/A,FALSE,"Лист4"}</definedName>
    <definedName name="_xlnm.Print_Titles" localSheetId="7">'дод. 6'!$4:$4</definedName>
    <definedName name="_xlnm.Print_Titles" localSheetId="6">'дод.5'!$6:$6</definedName>
    <definedName name="_xlnm.Print_Titles" localSheetId="1">'дод1.1'!$A:$A,'дод1.1'!$7:$8</definedName>
    <definedName name="_xlnm.Print_Area" localSheetId="5">'4.1'!$A$1:$E$54</definedName>
    <definedName name="_xlnm.Print_Area" localSheetId="4">'дод.4'!$A$4:$N$25</definedName>
    <definedName name="_xlnm.Print_Area" localSheetId="6">'дод.5'!$A$1:$J$41</definedName>
    <definedName name="_xlnm.Print_Area" localSheetId="1">'дод1.1'!$A$1:$E$46</definedName>
    <definedName name="_xlnm.Print_Area" localSheetId="2">'дод2'!$A$1:$F$22</definedName>
    <definedName name="р" localSheetId="5" hidden="1">{#N/A,#N/A,FALSE,"Лист4"}</definedName>
    <definedName name="р" localSheetId="7" hidden="1">{#N/A,#N/A,FALSE,"Лист4"}</definedName>
    <definedName name="р" localSheetId="4" hidden="1">{#N/A,#N/A,FALSE,"Лист4"}</definedName>
    <definedName name="р" localSheetId="6" hidden="1">{#N/A,#N/A,FALSE,"Лист4"}</definedName>
    <definedName name="р" localSheetId="2" hidden="1">{#N/A,#N/A,FALSE,"Лист4"}</definedName>
    <definedName name="р" hidden="1">{#N/A,#N/A,FALSE,"Лист4"}</definedName>
  </definedNames>
  <calcPr fullCalcOnLoad="1"/>
</workbook>
</file>

<file path=xl/sharedStrings.xml><?xml version="1.0" encoding="utf-8"?>
<sst xmlns="http://schemas.openxmlformats.org/spreadsheetml/2006/main" count="1025" uniqueCount="531">
  <si>
    <t>лікування за кордоном хворої дитини Мовчанюк А.О. жительки м.Коростишів</t>
  </si>
  <si>
    <t xml:space="preserve">на ремонт харчоблоку (облаштування підвісної стелі, встановлення витяжної системи у харчоблоці) Коростишівського ДНЗ ясла-садок №7 "Сонечко" </t>
  </si>
  <si>
    <t>на придбання сценічних костюмів для фольклорно-етнографічного колективу "Горлиця" Коростишівського Будинку культури</t>
  </si>
  <si>
    <t>на придбання ноутбуків для Коростишівського НВК "Спеціалізована школа І ступеня-гімназія" ім.Олега Ольжича</t>
  </si>
  <si>
    <t>на придбання та встановлення дверей та замків до кабінетів Коростишівської дитячої музичної школи</t>
  </si>
  <si>
    <t>на придбання парт, жалюзів у кабінет початкових класів, проектора, меблів та учнівських стільців для Коростишівської гуманітарної гімназії № 5 ім.Т.Г.Шевченка</t>
  </si>
  <si>
    <t>на придбання телевізора для Коростишівського НВК "Школа-ліцей"</t>
  </si>
  <si>
    <t>на придбання сценічних костюмів для Коростишівського Будинку культури</t>
  </si>
  <si>
    <t>на придбання швейної машинки для ДНЗ № 13 "Ялинка" м.Коростишева</t>
  </si>
  <si>
    <t>на придбання та встановлення металопластикових вікон в математичному та фізичному кабінетах Коростишівської ЗОШ І-ІІІ ст. № 1</t>
  </si>
  <si>
    <t>на придбання комп'ютерної техніки: процесора та мультимедійного обладнання для дитячої художньої школи Коростишівської міської ради</t>
  </si>
  <si>
    <t>на придбання ноутбука та багатофункціонального пристрою для Більковецького ДНЗ</t>
  </si>
  <si>
    <t>на придбання та встановлення металопластикових вікон у клубі с.Квітневе</t>
  </si>
  <si>
    <t>на поточний ремонт кімнат 10, 12 комунального приміщення по вул.Святотроїцька,6</t>
  </si>
  <si>
    <t>на придбання та встановлення металопластикових вікон у кабінетах біології, інформатики, історії та придбання проектора для Коростишівської ЗОШ І-ІІІ ст. № 1</t>
  </si>
  <si>
    <t>Всього:</t>
  </si>
  <si>
    <t>(грн.)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</si>
  <si>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</si>
  <si>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</si>
  <si>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</si>
  <si>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</si>
  <si>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</si>
  <si>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</si>
  <si>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</si>
  <si>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</si>
  <si>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Пальне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</si>
  <si>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</si>
  <si>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</si>
  <si>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</si>
  <si>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</si>
  <si>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</si>
  <si>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</si>
  <si>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</si>
  <si>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</si>
  <si>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</si>
  <si>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</si>
  <si>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</si>
  <si>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</si>
  <si>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</si>
  <si>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</si>
  <si>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</si>
  <si>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</si>
  <si>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</si>
  <si>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</si>
  <si>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</si>
  <si>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</si>
  <si>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</si>
  <si>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</si>
  <si>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</si>
  <si>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</si>
  <si>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</si>
  <si>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</si>
  <si>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</si>
  <si>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</si>
  <si>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</si>
  <si>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</si>
  <si>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</si>
  <si>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</si>
  <si>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надання відомостей з Єдиного державного реєстру юридичних осіб, фізичних осіб – підприємців та громадських формувань, за одержання інформації з інших державних реєстрів, держателем яких є центральний орган виконавчої влади з формування та забезпе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</si>
  <si>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</si>
  <si>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</si>
  <si>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</si>
  <si>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</si>
  <si>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</si>
  <si>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</si>
  <si>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</si>
  <si>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</si>
  <si>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</si>
  <si>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</si>
  <si>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</si>
  <si>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</si>
  <si>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</si>
  <si>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</si>
  <si>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продажу землі і нематеріальних активів </t>
  </si>
  <si>
    <t>Кошти від продажу землі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</si>
  <si>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</si>
  <si>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</si>
  <si>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</si>
  <si>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</si>
  <si>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</si>
  <si>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</si>
  <si>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</si>
  <si>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</si>
  <si>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</si>
  <si>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</si>
  <si>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</si>
  <si>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Інші субвенції 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</si>
  <si>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</t>
  </si>
  <si>
    <t>ВСЬОГО ДОХОДІВ</t>
  </si>
  <si>
    <t>РОЗПОДІЛ</t>
  </si>
  <si>
    <t>видатків міського бюджету  на 2017рік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</si>
  <si>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</si>
  <si>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</si>
  <si>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</si>
  <si>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</si>
  <si>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</si>
  <si>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Коростишівська міська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</si>
  <si>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</si>
  <si>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0111020</t>
  </si>
  <si>
    <t>0112180</t>
  </si>
  <si>
    <t>2180</t>
  </si>
  <si>
    <t>0726</t>
  </si>
  <si>
    <t>Первинна медична допомога населенню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</si>
  <si>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</si>
  <si>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Палаци і будинки культури, клуби та інші заклади клубного типу</t>
  </si>
  <si>
    <t>Капітальний ремонт об`єктів житлового господарства</t>
  </si>
  <si>
    <t>Капітальний ремонт житлового фонду об`єднань співвласників багатоквартирних будинків</t>
  </si>
  <si>
    <t>Фінансова підтримка об`єктів комунального господарства</t>
  </si>
  <si>
    <t>Підтримка діяльності підприємств і організацій побутового обслуговування, що входять до комунальної власності</t>
  </si>
  <si>
    <t>Благоустрій міст, сіл, селищ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</si>
  <si>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</si>
  <si>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Утримання та розвиток інфраструктури доріг</t>
  </si>
  <si>
    <t>7610</t>
  </si>
  <si>
    <t>Охорона та раціональне використання природних ресурсів</t>
  </si>
  <si>
    <t>0118010</t>
  </si>
  <si>
    <t>0118380</t>
  </si>
  <si>
    <t>0118390</t>
  </si>
  <si>
    <t>8600</t>
  </si>
  <si>
    <t>0118680</t>
  </si>
  <si>
    <t>0118800</t>
  </si>
  <si>
    <t>Відділ ОМС Коростишівської м/р</t>
  </si>
  <si>
    <t>Надання загальної середньої освіти вечірніми (змінними) школами</t>
  </si>
  <si>
    <t>5030</t>
  </si>
  <si>
    <t>Розвиток дитячо-юнацького та резервного спорту</t>
  </si>
  <si>
    <t>Школи естетичного виховання дітей</t>
  </si>
  <si>
    <t>Фінуправління Коростишівської міської ради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</si>
  <si>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</si>
  <si>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</si>
  <si>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</si>
  <si>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</si>
  <si>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</si>
  <si>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</si>
  <si>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 xml:space="preserve">Міський голова </t>
  </si>
  <si>
    <t>Всього</t>
  </si>
  <si>
    <t>Загальний фонд</t>
  </si>
  <si>
    <t>Спеціальний фонд</t>
  </si>
  <si>
    <t>Міський голова</t>
  </si>
  <si>
    <t>Інші культурно-освітні заклади та заходи</t>
  </si>
  <si>
    <t xml:space="preserve">Всього </t>
  </si>
  <si>
    <t>Інші видатки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</si>
  <si>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</si>
  <si>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</si>
  <si>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</si>
  <si>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</si>
  <si>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</si>
  <si>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</si>
  <si>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0110000</t>
  </si>
  <si>
    <t>Виконавчий комітет Коростишівської міської ради</t>
  </si>
  <si>
    <t>Інші природоохоронні заходи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</si>
  <si>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</si>
  <si>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Компенсаційні виплати на пільговий проїзд автомобільним транспортом окремим категоріям громадян</t>
  </si>
  <si>
    <t>Резервний фонд</t>
  </si>
  <si>
    <t>Медична субвенція з державного бюджету місцевим бюджетам</t>
  </si>
  <si>
    <t>Код ФКВКБ</t>
  </si>
  <si>
    <t>0116060</t>
  </si>
  <si>
    <t>6060</t>
  </si>
  <si>
    <t>0620</t>
  </si>
  <si>
    <t>8010</t>
  </si>
  <si>
    <t>0133</t>
  </si>
  <si>
    <t>0170</t>
  </si>
  <si>
    <t>0111</t>
  </si>
  <si>
    <t>0118600</t>
  </si>
  <si>
    <t>Дошкільна освіта</t>
  </si>
  <si>
    <t>1010</t>
  </si>
  <si>
    <t>0910</t>
  </si>
  <si>
    <t>0111010</t>
  </si>
  <si>
    <t>3400</t>
  </si>
  <si>
    <t>1090</t>
  </si>
  <si>
    <t>0113400</t>
  </si>
  <si>
    <t>3190</t>
  </si>
  <si>
    <t>0113190</t>
  </si>
  <si>
    <t>1060</t>
  </si>
  <si>
    <t>0114090</t>
  </si>
  <si>
    <t>4090</t>
  </si>
  <si>
    <t>0114200</t>
  </si>
  <si>
    <t>4200</t>
  </si>
  <si>
    <t>0116310</t>
  </si>
  <si>
    <t>6310</t>
  </si>
  <si>
    <t>0490</t>
  </si>
  <si>
    <t>Благоустрій міст,сіл,селищ</t>
  </si>
  <si>
    <t>6650</t>
  </si>
  <si>
    <t>0456</t>
  </si>
  <si>
    <t>0116650</t>
  </si>
  <si>
    <t>0110170</t>
  </si>
  <si>
    <t>0117700</t>
  </si>
  <si>
    <t>7700</t>
  </si>
  <si>
    <t>0540</t>
  </si>
  <si>
    <t>0119180</t>
  </si>
  <si>
    <t>9180</t>
  </si>
  <si>
    <t>0113035</t>
  </si>
  <si>
    <t>3035</t>
  </si>
  <si>
    <t>1070</t>
  </si>
  <si>
    <t>8380</t>
  </si>
  <si>
    <t>0180</t>
  </si>
  <si>
    <t>8390</t>
  </si>
  <si>
    <t>8800</t>
  </si>
  <si>
    <t>8680</t>
  </si>
  <si>
    <t>грн.</t>
  </si>
  <si>
    <t>Інші субвенції</t>
  </si>
  <si>
    <t>0100000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</si>
  <si>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</si>
  <si>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Інші видатки на соціальний захист населення</t>
  </si>
  <si>
    <t>0828</t>
  </si>
  <si>
    <t>Реалізація заходів щодо інвестиційного розвитку територій</t>
  </si>
  <si>
    <t>Утримання та розвиток інфрастуктури доріг</t>
  </si>
  <si>
    <t>4060</t>
  </si>
  <si>
    <t>0114060</t>
  </si>
  <si>
    <t>0824</t>
  </si>
  <si>
    <t>Бібліотеки</t>
  </si>
  <si>
    <t>0829</t>
  </si>
  <si>
    <t>0113030</t>
  </si>
  <si>
    <t>3030</t>
  </si>
  <si>
    <t>Надання пільг з оплати послуг зв"язку та інших предбачених законодавством пільг(крім пільг на одержання ліків,зубопротезування,забезпечення продуктами харчування,оплату електроенергії,природного і скрапленого газу,на побутові потреби,твердого та рідкого пічного побутового палива,послуг тепло-,водопостачання та водовідведення,квартирної плати(утримання будинків і споруд та прибудинкових територій),вивезення побутового сміття та рідких нечистот)та компенсації за пільговий проїзд окремих категорій громадян.</t>
  </si>
  <si>
    <t>0116020</t>
  </si>
  <si>
    <t>6020</t>
  </si>
  <si>
    <t>0116021</t>
  </si>
  <si>
    <t>6021</t>
  </si>
  <si>
    <t>0610</t>
  </si>
  <si>
    <t>Капітальний ремонт об’єктів житлового господарства</t>
  </si>
  <si>
    <t>Капітальний ремонт житлового фонду</t>
  </si>
  <si>
    <t>Фінансова підтримка об’єктів комунального господарства</t>
  </si>
  <si>
    <t>Забезпечення функціонування водопровідно-каналізаційного господарства</t>
  </si>
  <si>
    <t>0116050</t>
  </si>
  <si>
    <t>6050</t>
  </si>
  <si>
    <t>0116052</t>
  </si>
  <si>
    <t>6052</t>
  </si>
  <si>
    <t>7500000</t>
  </si>
  <si>
    <t>7510000</t>
  </si>
  <si>
    <t>7510170</t>
  </si>
  <si>
    <t>Фінансове управління Коростишівської міської ради</t>
  </si>
  <si>
    <t>7518680</t>
  </si>
  <si>
    <t>7518380</t>
  </si>
  <si>
    <t>7518390</t>
  </si>
  <si>
    <t>7518800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</si>
  <si>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</si>
  <si>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</si>
  <si>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7518370</t>
  </si>
  <si>
    <t>Підтримка фізкультурно-спортивного руху</t>
  </si>
  <si>
    <t>0115050</t>
  </si>
  <si>
    <t>0115052</t>
  </si>
  <si>
    <t>0810</t>
  </si>
  <si>
    <t>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</si>
  <si>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</si>
  <si>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7518010</t>
  </si>
  <si>
    <t>Код</t>
  </si>
  <si>
    <t>5050</t>
  </si>
  <si>
    <t>0116051</t>
  </si>
  <si>
    <t>Забезпечення функціонування теплових мереж</t>
  </si>
  <si>
    <t>Утримання та навчально-тренувальна робота комунальних дитячо-юнацьких спортивних шкіл</t>
  </si>
  <si>
    <t>Доходи міського бюджету на 2017 рік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</si>
  <si>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</si>
  <si>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</si>
  <si>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</si>
  <si>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</si>
  <si>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</si>
  <si>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</si>
  <si>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</si>
  <si>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Місцеві податки</t>
  </si>
  <si>
    <t>Транспортний податок з фізичних осіб</t>
  </si>
  <si>
    <t>Транспортний податок з юридичних осіб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</si>
  <si>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</si>
  <si>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інших адміністративних послуг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</si>
  <si>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</si>
  <si>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4100</t>
  </si>
  <si>
    <t>0960</t>
  </si>
  <si>
    <t>4070</t>
  </si>
  <si>
    <t>Надання позашкільної освіти позашкільними закладами освіти, заходи із позашкільної роботи з дітьми</t>
  </si>
  <si>
    <t>Музеї і виставки</t>
  </si>
  <si>
    <t>Перелік місцевих (регіональних) програм, які фінансуватимуться за рахунок коштів
міського бюджету  у 2017 році</t>
  </si>
  <si>
    <t>(тис. грн.)/грн.</t>
  </si>
  <si>
    <t>Код програмної класифікації видатків та кредитування місцевих бюджетів</t>
  </si>
  <si>
    <t>Код ТПКВКМБ</t>
  </si>
  <si>
    <t>Найменування головного розпорядника,відповідального виконавця,бюджетної програми або напряму видатків згідно з типовою відомчою класифікацією/ТПКВКМБ</t>
  </si>
  <si>
    <t>Найменування місцевої (регіональної) програми</t>
  </si>
  <si>
    <t>Разом загальний та спеціальний фонди</t>
  </si>
  <si>
    <t>100201</t>
  </si>
  <si>
    <t>Теплові мережі</t>
  </si>
  <si>
    <t>Програма соціально-економічного розвитку міста Коростишева, сіл Теснівки та Бобрика на 2017 рік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</si>
  <si>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</si>
  <si>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t>6051</t>
  </si>
  <si>
    <t>1000000</t>
  </si>
  <si>
    <t>Відділ освіти, молоді та спорту коростишівської міської ради</t>
  </si>
  <si>
    <t>1010000</t>
  </si>
  <si>
    <t>1010180</t>
  </si>
  <si>
    <t>1015031</t>
  </si>
  <si>
    <t>1011010</t>
  </si>
  <si>
    <t>1011090</t>
  </si>
  <si>
    <t>1015050</t>
  </si>
  <si>
    <t>1015052</t>
  </si>
  <si>
    <t>2400000</t>
  </si>
  <si>
    <t>Відділ культури та туризму Коростишівської міської ради</t>
  </si>
  <si>
    <t>2410000</t>
  </si>
  <si>
    <t>2410180</t>
  </si>
  <si>
    <t>2414060</t>
  </si>
  <si>
    <t>2414070</t>
  </si>
  <si>
    <t>2414090</t>
  </si>
  <si>
    <t>2414100</t>
  </si>
  <si>
    <t>2414200</t>
  </si>
  <si>
    <t>Відділ освіти, молоді та спорту Коростишівської міської ради</t>
  </si>
  <si>
    <t>1015030</t>
  </si>
  <si>
    <t>5031</t>
  </si>
  <si>
    <t>Керівництво і управління у відповідній сфері у містах, селищах, селах</t>
  </si>
  <si>
    <t>0117610</t>
  </si>
  <si>
    <t>0117612</t>
  </si>
  <si>
    <t>7612</t>
  </si>
  <si>
    <t>Охорона і раціональне використання земель</t>
  </si>
  <si>
    <t>0511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</si>
  <si>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</si>
  <si>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</si>
  <si>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</si>
  <si>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</si>
  <si>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1011020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</si>
  <si>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</si>
  <si>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</t>
  </si>
  <si>
    <t>0116054</t>
  </si>
  <si>
    <t>6054</t>
  </si>
  <si>
    <t>Підтримка діяльності підприємств і організацій побутового обслуговування, що належать до комунальної власності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</si>
  <si>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</si>
  <si>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</si>
  <si>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</t>
  </si>
  <si>
    <t>1011030</t>
  </si>
  <si>
    <t>1030</t>
  </si>
  <si>
    <t>1011170</t>
  </si>
  <si>
    <t>Методичне забезпечення діяльності навчальних закладів та інші заходи в галузі освіти</t>
  </si>
  <si>
    <t>0990</t>
  </si>
  <si>
    <t>1170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</si>
  <si>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</si>
  <si>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</si>
  <si>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1230</t>
  </si>
  <si>
    <t>0116150</t>
  </si>
  <si>
    <t>0640</t>
  </si>
  <si>
    <t>6150</t>
  </si>
  <si>
    <t>7518500</t>
  </si>
  <si>
    <t>8500</t>
  </si>
  <si>
    <t>І.М. Кохан</t>
  </si>
  <si>
    <t>Міжбюджетні трансферти  з міського бюджету  місцевим/державному бюджетам  на 2017рік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</si>
  <si>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</si>
  <si>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</si>
  <si>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</si>
  <si>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</si>
  <si>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Дотації з місцевого бюджету</t>
  </si>
  <si>
    <t>Субвенції з місцевого бюджету</t>
  </si>
  <si>
    <t>О3</t>
  </si>
  <si>
    <t>Субвенція загального фонду на:</t>
  </si>
  <si>
    <t>О4</t>
  </si>
  <si>
    <t>Додаткова дотація з міського бюджету місцевим бюджетам на здійснення переданих з державного бюджету видатків з утримання закладів освіти та охорони здоров’я</t>
  </si>
  <si>
    <t xml:space="preserve">Медична субвенція </t>
  </si>
  <si>
    <t>Освітня субвенція</t>
  </si>
  <si>
    <t>Інша субвенція</t>
  </si>
  <si>
    <t>…..</t>
  </si>
  <si>
    <t>…</t>
  </si>
  <si>
    <t>О5</t>
  </si>
  <si>
    <t>1822500000</t>
  </si>
  <si>
    <t>Коростишівський районний бюджет</t>
  </si>
  <si>
    <t>О6</t>
  </si>
  <si>
    <t>О7</t>
  </si>
  <si>
    <t>О8</t>
  </si>
  <si>
    <t>О9</t>
  </si>
  <si>
    <t>Державний бюджет</t>
  </si>
  <si>
    <t xml:space="preserve">                 Інші субвенції з міського бюджету місцевим/державному бюджетам на 2017 рік</t>
  </si>
  <si>
    <t>Місцевий бюджет якому надається субвенція</t>
  </si>
  <si>
    <t>Призначення субвенції</t>
  </si>
  <si>
    <t>загальний фонд</t>
  </si>
  <si>
    <t>спеціальний фонд</t>
  </si>
  <si>
    <t>Районний  бюджет</t>
  </si>
  <si>
    <t>Відділу освіти Коростишівської РДА для утримання загальноосвітніх навчальних закладів на поточні видатки</t>
  </si>
  <si>
    <t>Відділу освіти Коростишівської РДА для утримання загальноосвітніх навчальних закладів ОТГ на поточні видатки</t>
  </si>
  <si>
    <t>Відділу освіти Коростишівської РДА для придбання продуктів харчування загальноосвітнім навчальним закладам ОТГ в період роботи пришкільних таборів</t>
  </si>
  <si>
    <t>Відділу освіти Коростишівської РДА для утримання позашкільних закладів освіти на поточні видатки</t>
  </si>
  <si>
    <t>Відділу освіти Коростишівської РДА для забезпечення методичної роботи, інших заходів у сфері народної освіти на поточні видатки</t>
  </si>
  <si>
    <t>Відділу освіти Коростишівської РДА для забезпечення інших закладів і заходів післядипломної освіти на поточні видатки</t>
  </si>
  <si>
    <t>Відділу освіти Коростишівської РДА для утримання централізованої бухгалтерії  на поточні видатки</t>
  </si>
  <si>
    <t>Відділу освіти Коростишівської РДА для утримання групи централізованого господарського обслуговування  на поточні видатки</t>
  </si>
  <si>
    <t>Відділу освіти Коростишівської РДА для надання допомоги дітям-сиротам та дітям, позбавленим батьківського піклування, яким виповнюється 18 років</t>
  </si>
  <si>
    <t>Коростишівській ЦРЛ ім.Д.І.Потєхіна на поточні видатки</t>
  </si>
  <si>
    <t>КЗ "Центру ПМСД Коростишівського району" на поточні видатки</t>
  </si>
  <si>
    <t>КЗ "Центру ПМСД Коростишівського району" на капітальні видатки</t>
  </si>
  <si>
    <t>Коростишівському районному ЦСССДМ на поточні видатки</t>
  </si>
  <si>
    <t>Територіальному центру соціального обслуговування (надання соціальних послуг) Коростишівського району на поточні видатки</t>
  </si>
  <si>
    <t>УПСЗН Коростишівської РДА для здійснення видатків по компенсації фізичним особам по догляду за одинокими громадянами</t>
  </si>
  <si>
    <t>Коростишівському центру соціальної реабілітації дітей-інвалідів на поточні видатки</t>
  </si>
  <si>
    <t>Відділу культури Коростишівської РДА для утримання бібліотек на поточні видатки</t>
  </si>
  <si>
    <t>Відділу культури Коростишівської РДА для утримання музею на поточні видатки</t>
  </si>
  <si>
    <t>Відділу культури Коростишівської РДА для утримання районного Будинку культури на поточні видатки</t>
  </si>
  <si>
    <t>Відділу культури Коростишівської РДА для утримання шкіл естетичного виховання дітей на поточні видатки</t>
  </si>
  <si>
    <t>Відділу культури Коростишівської РДА для утримання інших культурно-освітніх закладів та заходів на поточні видатки</t>
  </si>
  <si>
    <t>КУ "Комплексній ДЮСШ" Коростишівської районної ради на поточні видатки</t>
  </si>
  <si>
    <t xml:space="preserve">Коростишівській ЦРЛ ім. Д.І. Потєхіна на придбання імуносупресивних лікарських засобів для гр. Юзефович Д.Й., гр. Бесарабчик М.М. та гр. Тимошенко Т.В. </t>
  </si>
  <si>
    <t>Коростишівській ЦРЛ ім. Д.І. Потєхіна для виплати заробітної плати з нарахуваннями</t>
  </si>
  <si>
    <t>Вільнянській сільській раді на утримання ДНЗ за відвідування дітей ОТГ</t>
  </si>
  <si>
    <t>Відділу освіти Коростишівської РДА для проведення поточного ремонту харчоблоку Більковецької школи</t>
  </si>
  <si>
    <t>ВСЬОГО:</t>
  </si>
  <si>
    <t>Перелік об’єктів, видатки на які у 2017  році будуть проводитися за рахунок коштів бюджету розвитку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</si>
  <si>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</si>
  <si>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</si>
  <si>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</si>
  <si>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</si>
  <si>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</si>
  <si>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Реалізація заходів щодо інвестиційного розвитку території</t>
  </si>
  <si>
    <t>Капітальний ремонт входів у підвальні приміщення житлового будинку по вул.С.Площа,4 в м.Коростишеві</t>
  </si>
  <si>
    <t>Капітальний ремонт водогінної мережі по вул.Шелушкова в м.Коростишеві</t>
  </si>
  <si>
    <t>Капітальний ремонт водогінної мережі по вул.Островського в м.Коростишеві</t>
  </si>
  <si>
    <t>Придбання глибинних насосів на артезіанські свердловини</t>
  </si>
  <si>
    <t>Співфінансування проекту "Реконструкція даху і будівлі шляхом часткової термосанації (заміна вікон) Коростишівського навчально-виховного комплексу "Загальноосвітня школа І-ІІ ступенів-ліцей інформаційних технологій" ім. Л.Х. Дарбіняна Житомирської області</t>
  </si>
  <si>
    <t>Співфінансування проекту "Реконструкція котельні ЗОШ І-ІІІ ступенів №3 по вул. Назаренка, 16  в м. Коростишів, Житомирської області"</t>
  </si>
  <si>
    <t>Співфінансування проекту "Реконструкція будівлі по вул. Київській, 53 м. Коростишів Житомирської області під приміщення для позашкільного навчального закладу"</t>
  </si>
  <si>
    <t>Придбання генеретора</t>
  </si>
  <si>
    <t>Міський голова                                                 _____________________________                                               І.М. Кохан</t>
  </si>
  <si>
    <t>Коростишівській районній організації ветеранів війни та праці на поточні видатки</t>
  </si>
  <si>
    <t>Фінансування міського бюджету  на 2017 рік</t>
  </si>
  <si>
    <t>Найменування 
згідно з класифікацією фінансування бюджету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</si>
  <si>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</si>
  <si>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</si>
  <si>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</si>
  <si>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</si>
  <si>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місцевих бюджетів</t>
  </si>
  <si>
    <t>208100</t>
  </si>
  <si>
    <t>На початок періоду</t>
  </si>
  <si>
    <t>208200</t>
  </si>
  <si>
    <t>На кінець періоду</t>
  </si>
  <si>
    <t>208400</t>
  </si>
  <si>
    <t>Кошти, що одержані із загального фонду бюджету до бюджету розвитку ( спеціального фонду)</t>
  </si>
  <si>
    <t>Всього за типом кредитора</t>
  </si>
  <si>
    <t>600000</t>
  </si>
  <si>
    <t>Фінансування за активними операціями</t>
  </si>
  <si>
    <t>602000</t>
  </si>
  <si>
    <t>Зміни обсягів готівкових коштів</t>
  </si>
  <si>
    <t>602100</t>
  </si>
  <si>
    <t>602200</t>
  </si>
  <si>
    <t>602400</t>
  </si>
  <si>
    <t>Всього за типом боргового зобов"язання</t>
  </si>
  <si>
    <t>ПКД на "Капітальний ремонт верхньої частини парку в м. Коростишеві"</t>
  </si>
  <si>
    <t>Придбання бульдозера Д-3109 на базі трактора Т130</t>
  </si>
  <si>
    <t>"Реконструкція даху і будівлі шляхом часткової термосанації (заміна вікон) Коростишівського навчально-виховного комплексу "Загальноосвітня школа І-ІІ ступенів-ліцей інформаційних технологій" ім. Л.Х. Дарбіняна Житомирської області</t>
  </si>
  <si>
    <t xml:space="preserve">Відділу культури Коростишівської РДА для утримання інших культурно-освітніх закладів та заходів на оплату електроенергії  </t>
  </si>
  <si>
    <t>ПКД на «Капітальний ремонт (ефективна термосанація) будівлі дошкільного навчального закладу № 13 в м. Коростишеві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</si>
  <si>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</si>
  <si>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спеціального фонду на:</t>
  </si>
  <si>
    <t>КЗ "Центру ПМСД Коростишівського району" на поточні видатки ФП с. Щигліївка та на придбання компютерної техніки амбулаторіям с. Більковці та с. Кропивня</t>
  </si>
  <si>
    <t>ПКД на "Капітальний ремонт водопровідних та каналізаційних колодязів в м. Коростишеві"</t>
  </si>
  <si>
    <t>ПКД на "Капітальний ремонт каналізаційної мережі по вул. Київська, 113 в м. Коростишеві"</t>
  </si>
  <si>
    <t>ПКД на "Капітальний ремонт систем водовідведення в житлових будинках по вул. Київська, 135, 103, Шевченко, 35 в м. Коростишеві"</t>
  </si>
  <si>
    <t>ПКД "Капітальний ремонт водогінних мереж по вул. П.Орлика, № 7, 9, 11 в м. Коростишеві"</t>
  </si>
  <si>
    <t>РП "Капітальний ремонт водогінної мережі по вул. І. Огієнка в м. Коростишеві"</t>
  </si>
  <si>
    <t>РП "Капітальний ремонт внутрішніх систем водовідведення приточних каналізаційних резервуарів, колодязів та мереж на КНС №1, 2,3,4,5 в м.Коростишеві"</t>
  </si>
  <si>
    <t>0116022</t>
  </si>
  <si>
    <t>6022</t>
  </si>
  <si>
    <t>Капітальний ремонт водогінних мереж по вул. Пилипа Орлика, № 7, 9, 11 в м. Коростишеві</t>
  </si>
  <si>
    <t>0116430</t>
  </si>
  <si>
    <t>6430</t>
  </si>
  <si>
    <t>0443</t>
  </si>
  <si>
    <t>Розробка схем та проектних рішень масового застосування</t>
  </si>
  <si>
    <t>Обласний бюджет</t>
  </si>
  <si>
    <t>06100000000</t>
  </si>
  <si>
    <t>УПСЗН Коростишівської РДА на поточні видатки</t>
  </si>
  <si>
    <t>Коростишівській ЦРЛ ім. Д.І. Потєхіна. Для забезпечення онкохворих наркотичними знеболюючими.</t>
  </si>
  <si>
    <t>Коростишівській ЦРЛ ім. Д.І. Потєхіна. Для забезпечення  хворих які потребують калоприймачів.</t>
  </si>
  <si>
    <t>УПСЗН Коростишівської РДА. На співфінансування районної програми "Контракт". На виплату матеріально-фінансвової підтримки військовослужбовцям</t>
  </si>
  <si>
    <t>Поточнй ремонт по встановленню ввідних комутаційних апаратів в медичних закладах ОТГ Коростишівської міської ради Комунального закладу "Центр ПМСД Коростишівського району"</t>
  </si>
  <si>
    <t>РП "Капітальний ремонт станції водоочистки по вул. Грибоєдова в м.Коростишеві (коригування)"</t>
  </si>
  <si>
    <t>Придбання циркуляційного насосу</t>
  </si>
  <si>
    <t>Придбання самоскида із снігоочисним відвалом на базі самоскида МАЗ або еквівалент</t>
  </si>
  <si>
    <t>Придбання машини дорожньої комбінованої МКДЗ (з піскорозкидальним та плужно-щіточним обладнанням) на базі самоскида МАЗ або еквівалент</t>
  </si>
  <si>
    <t>ПКД на "Капітальний ремонт з переобладнання покрівель: будівель, споруд на головному водозаборі в м. Коростишеві"</t>
  </si>
  <si>
    <t>ПКД на "Капітальний ремонт дворової каналізації по вул. Соборна Площа, 4 в м. Коростишеві"</t>
  </si>
  <si>
    <t>Капітальний ремонт мулових полів очисних споруд м. Коростишева</t>
  </si>
  <si>
    <t>Капітальний ремонт полів зрошення очисних споруд м. Коростишева</t>
  </si>
  <si>
    <t>Капітальний ремонт каналізаційних мереж по вул. І.Франка, 2Г</t>
  </si>
  <si>
    <t>ПКД на "Реконструкція будівлі по вул. Київській, 53 м. Коростишів Житомирської області під приміщення для позашкільного навчального закладу (зовнішні інженерні мережі та благоустрій)"</t>
  </si>
  <si>
    <t>Придбання дитячих майданчиків</t>
  </si>
  <si>
    <t>Капітальний ремонт внутрішньобудинкової каналізаційної мережі по вул. Київська, 113 в м. Коростишеві</t>
  </si>
  <si>
    <t>Капітальний ремонт приміщення по вул. Святотроїцька, 18а м. Коростишів</t>
  </si>
  <si>
    <t>Технічний нагляд по капітальному ремонту водогінної мережі по вул. Островського в м. Коростишеві</t>
  </si>
  <si>
    <t>Технічний нагляд по капітальному ремонту водогінної мережі по вул. Шелушкова в м. Коростишеві</t>
  </si>
  <si>
    <t>Технічний нагляд по капітальному ремонту водогінних мереж по вул. Пилипа Орлика в м. Коростишеві</t>
  </si>
  <si>
    <t>Капітальний ремонт внутрішніх систем водовідведення приточних каналізаційних резервуарів, колодязів та мереж на КНС №1, 2,3,4,5 в м.Коростишеві</t>
  </si>
  <si>
    <t>УПСЗН Коростишівської РДА на відшкодування за надані пільги окремим категоріям громадян з оплати послуг зв"язку</t>
  </si>
  <si>
    <t>ПКД на "Капітальний ремонт каналізаційних мереж по вул. І.Франка, 2Г"</t>
  </si>
  <si>
    <t>ПКД на "Капітальний ремонт внутрішньобудинкової каналізаційної мережі по вул. Київська, 113 в м. Коростишеві"</t>
  </si>
  <si>
    <t>Технічний нагляд по капітальному ремонту внутрішньобудинкової каналізаційної мережі по вул. Київська, 113 в м. Коростишеві"</t>
  </si>
  <si>
    <t>Авторський нагляд по капітальному ремонту внутрішньобудинкової каналізаційної мережі по вул. Київська, 113 в м. Коростишеві"</t>
  </si>
  <si>
    <t>ПКД на "Капітальний ремонт приміщення по вул. Святотроїцька, 18а м. Коростишів"</t>
  </si>
  <si>
    <t>Технічний нагляд по капітальному ремонту приміщення по вул. Святотроїцька, 18а м. Коростишів"</t>
  </si>
  <si>
    <t>Авторський нагляд по капітальному ремонту приміщення по вул. Святотроїцька, 18а м. Коростишів"</t>
  </si>
  <si>
    <t>Капітальний ремонт каналізаційної мережі по вул. Київська, 113 в м. Коростишеві</t>
  </si>
  <si>
    <t>Технічний нагляд по капітальному ремонту каналізаційної мережі по вул. Київська, 113 в м. Коростишеві</t>
  </si>
  <si>
    <t>Технічний нагляд по капітальному ремонту водогінної мережі по вул.Островського в м.Коростишеві</t>
  </si>
  <si>
    <t>Авторський нагляд по капітальному ремонту водогінної мережі по вул.Островського в м.Коростишеві</t>
  </si>
  <si>
    <t>Технічний нагляд по капітальному ремонту водогінної мережі по вул.Шелушкова в м.Коростишеві</t>
  </si>
  <si>
    <t>Авторський нагляд по капітальному ремонту водогінної мережі по вул.Шелушкова в м.Коростишеві</t>
  </si>
  <si>
    <t>Авторський нагляд по капітальному ремонту водогінних мереж по вул. Пилипа Орлика, № 7, 9, 11 в м. Коростишеві</t>
  </si>
  <si>
    <t>Технічний нагляд по капітальному ремонту дворової каналізації по вул. Соборна Площа, 4 в м. Коростишеві</t>
  </si>
  <si>
    <t>Авторський нагляд по капітальному ремонту дворової каналізації по вул. Соборна Площа, 4 в м. Коростишеві</t>
  </si>
  <si>
    <t>0116311</t>
  </si>
  <si>
    <t>0491</t>
  </si>
  <si>
    <t>Авторський нагляд по капітальному ремонту внутрішніх систем водовідведення приточних каналізаційних резервуарів, колодязів та мереж на КНС №1, 2,3,4,5 в м.Коростишеві</t>
  </si>
  <si>
    <t>0116312</t>
  </si>
  <si>
    <t>0492</t>
  </si>
  <si>
    <t>Придбання перетворювача частоти CIMR-AC4A0139AAA 55kW (75kW) 400V A1000</t>
  </si>
  <si>
    <t>Придбання силових трансформаторів ТМ 25 10/0.4</t>
  </si>
  <si>
    <t>Придбання частотного перетворювача 37 кВТ 380В ESV373N04TXB</t>
  </si>
  <si>
    <t>Придбання модульної споруди цехової збірки</t>
  </si>
  <si>
    <t>Капітальний ремонт водогінної мережі по вул. І. Огієнка в м. Коростишеві</t>
  </si>
  <si>
    <t>Капітальний ремонт з переобладнання покрівель: будівель, споруд на головному водозаборі в м. Коростишеві</t>
  </si>
  <si>
    <t>Капітальний ремонт дворової каналізаційної мережі по вул. Соборній Площі, 4 в м. Коростишеві</t>
  </si>
  <si>
    <t>Капітальний ремонт входу у підвал та відмостки по вул. Київська 113, в м. Коростишеві</t>
  </si>
  <si>
    <t>Технічний нагляд по капітальному ремонту внутрішніх систем водовідведення приточних каналізаційних резервуарів, колодязів та мереж на КНС №1, 2,3,4,5 в м.Коростишеві</t>
  </si>
  <si>
    <t>Додаток 1.1</t>
  </si>
  <si>
    <t>до рішення XLII сесії VII скликання</t>
  </si>
  <si>
    <t>"Про внесення змін до міського бюджету</t>
  </si>
  <si>
    <t>Інші субвенції з місцевих бюджетів до міського бюджету на 2017 рік</t>
  </si>
  <si>
    <t>Місцевий бюджет з якого надається субвенція</t>
  </si>
  <si>
    <t>Житомирський обласний бюджет</t>
  </si>
  <si>
    <t>на обладнання спортивного залу Коростишівського дитячо-юнального клубу фізичної підготовки</t>
  </si>
  <si>
    <t>на придбання меблів для Коростишівської центральної районної бібліотеки</t>
  </si>
  <si>
    <t>на поточний ремонт підлоги Віленьківської сільської ради</t>
  </si>
  <si>
    <t>закупівля міжкімнатних дверей в ДНЗ №6 "Ластівка" м.Коростишів</t>
  </si>
  <si>
    <t>поточний ремонт стелі в ДНЗ №5 "Льонок" м.Коростишів</t>
  </si>
  <si>
    <t>на придбання килимів та килимової доріжки для Коростишівського ДНЗ ясел-садка № 13 "Ялинка"</t>
  </si>
  <si>
    <t>на облаштування торговельних місць/майданчиків по вул.Шевченка, 40 в м.Коростишеві</t>
  </si>
  <si>
    <t>на придбання та встановлення тимчасових споруд по вул. Шевченка, 40 в м.Коростишеві</t>
  </si>
  <si>
    <t xml:space="preserve">на поточний ремонт коридорів Коростишівської дитячої музичної школи </t>
  </si>
  <si>
    <t>на під'єднання до мережі електропостачання та забезпечення споруд по вул.Шевченка, 40 в м. Коростишеві електроенергією</t>
  </si>
  <si>
    <t xml:space="preserve">Додаток № 6.
до рішення ХLII сесії VII скликання 
"Про внесення змін до міського бюджету  на 2017 рік"від 07.11.17р.№ 278                                                                                             </t>
  </si>
  <si>
    <t>Додаток № 5.
до рішення ХLIІ сесії VII скликання
"Про внесення змін до міського бюджету  на 2017 рік"від 07.11.17р.№ 278</t>
  </si>
  <si>
    <t>Додаток № 4.1
до рішення ХLI сесії VII скликання (друге пленарне засідання)
"Про внесення змін до міського бюджету  на 2017 рік"від 13.10.17р.№ 278</t>
  </si>
  <si>
    <t>Додаток № 4.
до рішення ХLIІ сесії VII скликання 
"Про внесення змін до міського бюджету  на 2017 рік"від 07.11.17р.№ 278</t>
  </si>
  <si>
    <t>Додаток № 3.
до рішення ХLIІ сесії VII скликання
"Про внесення змін до міського бюджету  на 2017 рік"від 07.11.17р.№ 278</t>
  </si>
  <si>
    <t>Додаток № 2.
до рішення ХLIІ сесії VII скликання
"Про внесення змін до міського бюджету  на 2017 рік"від 07.11.17р.№ 278</t>
  </si>
  <si>
    <t xml:space="preserve">на 2017 рік" від 07.11.17 р. №278              </t>
  </si>
  <si>
    <t>Додаток № 1.
до рішення ХLIІ сесії VII скликання
"Про внесення змін до міського бюджету  на 2017 рік"від 07.11.17р.№ 278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</si>
</sst>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_-#,##0&quot;р.&quot;;* \-#,##0&quot;р.&quot;;* _-&quot;-&quot;&quot;р.&quot;;@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;[Red]0.00"/>
    <numFmt numFmtId="196" formatCode="#,##0\ &quot;₴&quot;;\-#,##0\ &quot;₴&quot;"/>
    <numFmt numFmtId="197" formatCode="#,##0\ &quot;₴&quot;;[Red]\-#,##0\ &quot;₴&quot;"/>
    <numFmt numFmtId="198" formatCode="#,##0.00\ &quot;₴&quot;;\-#,##0.00\ &quot;₴&quot;"/>
    <numFmt numFmtId="199" formatCode="#,##0.00\ &quot;₴&quot;;[Red]\-#,##0.00\ &quot;₴&quot;"/>
    <numFmt numFmtId="200" formatCode="_-* #,##0\ &quot;₴&quot;_-;\-* #,##0\ &quot;₴&quot;_-;_-* &quot;-&quot;\ &quot;₴&quot;_-;_-@_-"/>
    <numFmt numFmtId="201" formatCode="_-* #,##0\ _₴_-;\-* #,##0\ _₴_-;_-* &quot;-&quot;\ _₴_-;_-@_-"/>
    <numFmt numFmtId="202" formatCode="_-* #,##0.00\ &quot;₴&quot;_-;\-* #,##0.00\ &quot;₴&quot;_-;_-* &quot;-&quot;??\ &quot;₴&quot;_-;_-@_-"/>
    <numFmt numFmtId="203" formatCode="_-* #,##0.00\ _₴_-;\-* #,##0.00\ _₴_-;_-* &quot;-&quot;??\ _₴_-;_-@_-"/>
    <numFmt numFmtId="204" formatCode="0.000"/>
    <numFmt numFmtId="205" formatCode="0.00000"/>
    <numFmt numFmtId="206" formatCode="#,##0.000"/>
    <numFmt numFmtId="207" formatCode="_-* #,##0_р_._-;\-* #,##0_р_._-;_-* &quot;-&quot;??_р_._-;_-@_-"/>
    <numFmt numFmtId="208" formatCode="_-* #,##0.0_р_._-;\-* #,##0.0_р_._-;_-* &quot;-&quot;??_р_._-;_-@_-"/>
    <numFmt numFmtId="209" formatCode="#,##0.00000"/>
    <numFmt numFmtId="210" formatCode="#,##0.000000"/>
    <numFmt numFmtId="211" formatCode="&quot;Так&quot;;&quot;Так&quot;;&quot;Ні&quot;"/>
    <numFmt numFmtId="212" formatCode="&quot;True&quot;;&quot;True&quot;;&quot;False&quot;"/>
    <numFmt numFmtId="213" formatCode="&quot;Увімк&quot;;&quot;Увімк&quot;;&quot;Вимк&quot;"/>
    <numFmt numFmtId="214" formatCode="[$¥€-2]\ ###,000_);[Red]\([$€-2]\ ###,000\)"/>
    <numFmt numFmtId="215" formatCode="#,##0.0000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Arial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Times New Roman CYR"/>
      <family val="0"/>
    </font>
    <font>
      <sz val="10"/>
      <name val="Helv"/>
      <family val="0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sz val="8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b/>
      <sz val="13"/>
      <name val="Times New Roman"/>
      <family val="1"/>
    </font>
    <font>
      <sz val="11"/>
      <name val="Arial"/>
      <family val="2"/>
    </font>
    <font>
      <b/>
      <sz val="12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3"/>
      <name val="Times New Roman"/>
      <family val="1"/>
    </font>
    <font>
      <sz val="14"/>
      <name val="Timeg New Roman"/>
      <family val="1"/>
    </font>
    <font>
      <sz val="8"/>
      <name val="Arial Cyr"/>
      <family val="0"/>
    </font>
    <font>
      <sz val="7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6" fillId="0" borderId="0">
      <alignment/>
      <protection/>
    </xf>
    <xf numFmtId="0" fontId="15" fillId="0" borderId="0">
      <alignment/>
      <protection/>
    </xf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43" borderId="0" applyNumberFormat="0" applyBorder="0" applyAlignment="0" applyProtection="0"/>
    <xf numFmtId="0" fontId="22" fillId="13" borderId="1" applyNumberFormat="0" applyAlignment="0" applyProtection="0"/>
    <xf numFmtId="0" fontId="67" fillId="44" borderId="2" applyNumberFormat="0" applyAlignment="0" applyProtection="0"/>
    <xf numFmtId="0" fontId="68" fillId="45" borderId="3" applyNumberFormat="0" applyAlignment="0" applyProtection="0"/>
    <xf numFmtId="0" fontId="69" fillId="45" borderId="2" applyNumberFormat="0" applyAlignment="0" applyProtection="0"/>
    <xf numFmtId="0" fontId="33" fillId="10" borderId="0" applyNumberFormat="0" applyBorder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31" fillId="0" borderId="7" applyNumberFormat="0" applyFill="0" applyAlignment="0" applyProtection="0"/>
    <xf numFmtId="0" fontId="73" fillId="0" borderId="8" applyNumberFormat="0" applyFill="0" applyAlignment="0" applyProtection="0"/>
    <xf numFmtId="0" fontId="26" fillId="46" borderId="9" applyNumberFormat="0" applyAlignment="0" applyProtection="0"/>
    <xf numFmtId="0" fontId="74" fillId="47" borderId="10" applyNumberFormat="0" applyAlignment="0" applyProtection="0"/>
    <xf numFmtId="0" fontId="2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48" borderId="0" applyNumberFormat="0" applyBorder="0" applyAlignment="0" applyProtection="0"/>
    <xf numFmtId="0" fontId="76" fillId="49" borderId="0" applyNumberFormat="0" applyBorder="0" applyAlignment="0" applyProtection="0"/>
    <xf numFmtId="0" fontId="24" fillId="50" borderId="1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77" fillId="51" borderId="0" applyNumberFormat="0" applyBorder="0" applyAlignment="0" applyProtection="0"/>
    <xf numFmtId="0" fontId="29" fillId="9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52" borderId="12" applyNumberFormat="0" applyFont="0" applyAlignment="0" applyProtection="0"/>
    <xf numFmtId="0" fontId="6" fillId="53" borderId="13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50" borderId="14" applyNumberFormat="0" applyAlignment="0" applyProtection="0"/>
    <xf numFmtId="0" fontId="79" fillId="0" borderId="15" applyNumberFormat="0" applyFill="0" applyAlignment="0" applyProtection="0"/>
    <xf numFmtId="0" fontId="11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8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1" fillId="54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109">
      <alignment/>
      <protection/>
    </xf>
    <xf numFmtId="0" fontId="15" fillId="0" borderId="0" xfId="109" applyFont="1">
      <alignment/>
      <protection/>
    </xf>
    <xf numFmtId="0" fontId="15" fillId="0" borderId="16" xfId="109" applyBorder="1">
      <alignment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5" fillId="0" borderId="0" xfId="109" applyAlignment="1">
      <alignment wrapText="1"/>
      <protection/>
    </xf>
    <xf numFmtId="49" fontId="0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15" fillId="0" borderId="0" xfId="109" applyFont="1">
      <alignment/>
      <protection/>
    </xf>
    <xf numFmtId="0" fontId="17" fillId="0" borderId="0" xfId="107" applyNumberFormat="1" applyFont="1" applyFill="1" applyAlignment="1" applyProtection="1">
      <alignment/>
      <protection/>
    </xf>
    <xf numFmtId="0" fontId="17" fillId="0" borderId="0" xfId="107" applyFont="1" applyFill="1">
      <alignment/>
      <protection/>
    </xf>
    <xf numFmtId="0" fontId="0" fillId="0" borderId="0" xfId="107" applyNumberFormat="1" applyFont="1" applyFill="1" applyAlignment="1" applyProtection="1">
      <alignment/>
      <protection/>
    </xf>
    <xf numFmtId="0" fontId="2" fillId="0" borderId="0" xfId="107" applyNumberFormat="1" applyFont="1" applyFill="1" applyAlignment="1" applyProtection="1">
      <alignment vertical="center" wrapText="1"/>
      <protection/>
    </xf>
    <xf numFmtId="0" fontId="0" fillId="0" borderId="0" xfId="107" applyFont="1" applyFill="1">
      <alignment/>
      <protection/>
    </xf>
    <xf numFmtId="0" fontId="0" fillId="0" borderId="16" xfId="107" applyFont="1" applyFill="1" applyBorder="1" applyAlignment="1">
      <alignment horizontal="center"/>
      <protection/>
    </xf>
    <xf numFmtId="0" fontId="0" fillId="0" borderId="0" xfId="107" applyFont="1" applyFill="1" applyBorder="1" applyAlignment="1">
      <alignment horizontal="center"/>
      <protection/>
    </xf>
    <xf numFmtId="0" fontId="18" fillId="0" borderId="0" xfId="107" applyNumberFormat="1" applyFont="1" applyFill="1" applyBorder="1" applyAlignment="1" applyProtection="1">
      <alignment horizontal="center" vertical="top"/>
      <protection/>
    </xf>
    <xf numFmtId="0" fontId="16" fillId="0" borderId="16" xfId="107" applyNumberFormat="1" applyFont="1" applyFill="1" applyBorder="1" applyAlignment="1" applyProtection="1">
      <alignment horizontal="right" vertical="center"/>
      <protection/>
    </xf>
    <xf numFmtId="0" fontId="0" fillId="0" borderId="0" xfId="107" applyNumberFormat="1" applyFont="1" applyFill="1" applyBorder="1" applyAlignment="1" applyProtection="1">
      <alignment/>
      <protection/>
    </xf>
    <xf numFmtId="0" fontId="4" fillId="0" borderId="18" xfId="107" applyNumberFormat="1" applyFont="1" applyFill="1" applyBorder="1" applyAlignment="1" applyProtection="1">
      <alignment horizontal="center" vertical="center" wrapText="1"/>
      <protection/>
    </xf>
    <xf numFmtId="0" fontId="4" fillId="0" borderId="19" xfId="107" applyNumberFormat="1" applyFont="1" applyFill="1" applyBorder="1" applyAlignment="1" applyProtection="1">
      <alignment horizontal="center" vertical="center" wrapText="1"/>
      <protection/>
    </xf>
    <xf numFmtId="0" fontId="4" fillId="0" borderId="17" xfId="107" applyFont="1" applyBorder="1" applyAlignment="1">
      <alignment horizontal="center" vertical="center" wrapText="1"/>
      <protection/>
    </xf>
    <xf numFmtId="0" fontId="4" fillId="0" borderId="17" xfId="107" applyNumberFormat="1" applyFont="1" applyFill="1" applyBorder="1" applyAlignment="1" applyProtection="1">
      <alignment vertical="center" wrapText="1"/>
      <protection/>
    </xf>
    <xf numFmtId="0" fontId="0" fillId="0" borderId="0" xfId="107" applyNumberFormat="1" applyFont="1" applyFill="1" applyAlignment="1" applyProtection="1">
      <alignment vertical="center"/>
      <protection/>
    </xf>
    <xf numFmtId="49" fontId="5" fillId="0" borderId="17" xfId="107" applyNumberFormat="1" applyFont="1" applyBorder="1" applyAlignment="1">
      <alignment horizontal="center" vertical="center" wrapText="1"/>
      <protection/>
    </xf>
    <xf numFmtId="0" fontId="5" fillId="0" borderId="17" xfId="107" applyFont="1" applyBorder="1" applyAlignment="1">
      <alignment horizontal="justify" vertical="center" wrapText="1"/>
      <protection/>
    </xf>
    <xf numFmtId="190" fontId="13" fillId="0" borderId="17" xfId="96" applyNumberFormat="1" applyFont="1" applyBorder="1" applyAlignment="1">
      <alignment vertical="center"/>
      <protection/>
    </xf>
    <xf numFmtId="0" fontId="0" fillId="0" borderId="0" xfId="107" applyFont="1" applyFill="1" applyAlignment="1">
      <alignment vertical="center"/>
      <protection/>
    </xf>
    <xf numFmtId="0" fontId="5" fillId="0" borderId="17" xfId="107" applyFont="1" applyBorder="1" applyAlignment="1">
      <alignment horizontal="center" vertical="center" wrapText="1"/>
      <protection/>
    </xf>
    <xf numFmtId="190" fontId="13" fillId="0" borderId="17" xfId="96" applyNumberFormat="1" applyFont="1" applyBorder="1" applyAlignment="1">
      <alignment horizontal="center" vertical="center"/>
      <protection/>
    </xf>
    <xf numFmtId="4" fontId="13" fillId="0" borderId="17" xfId="133" applyNumberFormat="1" applyFont="1" applyBorder="1" applyAlignment="1">
      <alignment horizontal="center" vertical="center"/>
    </xf>
    <xf numFmtId="49" fontId="2" fillId="0" borderId="17" xfId="107" applyNumberFormat="1" applyFont="1" applyBorder="1" applyAlignment="1">
      <alignment horizontal="center" vertical="center" wrapText="1"/>
      <protection/>
    </xf>
    <xf numFmtId="0" fontId="2" fillId="0" borderId="17" xfId="107" applyFont="1" applyBorder="1" applyAlignment="1">
      <alignment horizontal="justify" vertical="center" wrapText="1"/>
      <protection/>
    </xf>
    <xf numFmtId="4" fontId="14" fillId="0" borderId="17" xfId="96" applyNumberFormat="1" applyFont="1" applyBorder="1" applyAlignment="1">
      <alignment horizontal="center" vertical="center"/>
      <protection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7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/>
    </xf>
    <xf numFmtId="49" fontId="2" fillId="0" borderId="17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0" borderId="0" xfId="107" applyNumberFormat="1" applyFont="1" applyFill="1" applyAlignment="1" applyProtection="1">
      <alignment/>
      <protection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4" fontId="13" fillId="0" borderId="17" xfId="96" applyNumberFormat="1" applyFont="1" applyBorder="1" applyAlignment="1">
      <alignment horizontal="center" vertical="center"/>
      <protection/>
    </xf>
    <xf numFmtId="0" fontId="4" fillId="0" borderId="0" xfId="107" applyFont="1" applyFill="1">
      <alignment/>
      <protection/>
    </xf>
    <xf numFmtId="0" fontId="2" fillId="0" borderId="17" xfId="107" applyFont="1" applyBorder="1" applyAlignment="1">
      <alignment horizontal="center" vertical="center" wrapText="1"/>
      <protection/>
    </xf>
    <xf numFmtId="0" fontId="5" fillId="0" borderId="17" xfId="107" applyFont="1" applyBorder="1" applyAlignment="1">
      <alignment horizontal="left" vertical="center" wrapText="1"/>
      <protection/>
    </xf>
    <xf numFmtId="190" fontId="19" fillId="0" borderId="17" xfId="107" applyNumberFormat="1" applyFont="1" applyBorder="1" applyAlignment="1">
      <alignment horizontal="center" vertical="center"/>
      <protection/>
    </xf>
    <xf numFmtId="4" fontId="20" fillId="0" borderId="17" xfId="107" applyNumberFormat="1" applyFont="1" applyBorder="1" applyAlignment="1">
      <alignment horizontal="center" vertical="center"/>
      <protection/>
    </xf>
    <xf numFmtId="0" fontId="0" fillId="0" borderId="0" xfId="107" applyFont="1" applyAlignment="1">
      <alignment horizontal="left" vertical="center" wrapText="1"/>
      <protection/>
    </xf>
    <xf numFmtId="0" fontId="0" fillId="0" borderId="0" xfId="107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wrapText="1"/>
    </xf>
    <xf numFmtId="49" fontId="5" fillId="0" borderId="17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55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0" fontId="37" fillId="0" borderId="0" xfId="0" applyFont="1" applyBorder="1" applyAlignment="1">
      <alignment horizontal="right" vertical="center" wrapText="1"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 wrapText="1"/>
    </xf>
    <xf numFmtId="0" fontId="16" fillId="0" borderId="16" xfId="0" applyNumberFormat="1" applyFont="1" applyFill="1" applyBorder="1" applyAlignment="1" applyProtection="1">
      <alignment horizontal="right" vertical="center"/>
      <protection/>
    </xf>
    <xf numFmtId="0" fontId="39" fillId="0" borderId="17" xfId="0" applyFont="1" applyBorder="1" applyAlignment="1">
      <alignment horizontal="right"/>
    </xf>
    <xf numFmtId="0" fontId="40" fillId="0" borderId="17" xfId="52" applyFont="1" applyBorder="1" applyAlignment="1">
      <alignment horizontal="right"/>
      <protection/>
    </xf>
    <xf numFmtId="0" fontId="40" fillId="0" borderId="20" xfId="52" applyFont="1" applyBorder="1" applyAlignment="1">
      <alignment horizontal="center"/>
      <protection/>
    </xf>
    <xf numFmtId="0" fontId="40" fillId="55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0" fillId="55" borderId="17" xfId="0" applyFont="1" applyFill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0" fontId="42" fillId="0" borderId="17" xfId="0" applyFont="1" applyBorder="1" applyAlignment="1">
      <alignment wrapText="1"/>
    </xf>
    <xf numFmtId="0" fontId="43" fillId="0" borderId="17" xfId="0" applyFont="1" applyBorder="1" applyAlignment="1">
      <alignment horizontal="right"/>
    </xf>
    <xf numFmtId="0" fontId="5" fillId="0" borderId="17" xfId="52" applyFont="1" applyBorder="1" applyAlignment="1">
      <alignment horizontal="right"/>
      <protection/>
    </xf>
    <xf numFmtId="0" fontId="5" fillId="0" borderId="20" xfId="52" applyFont="1" applyBorder="1" applyAlignment="1">
      <alignment horizontal="center"/>
      <protection/>
    </xf>
    <xf numFmtId="49" fontId="42" fillId="0" borderId="17" xfId="0" applyNumberFormat="1" applyFont="1" applyBorder="1" applyAlignment="1">
      <alignment wrapText="1"/>
    </xf>
    <xf numFmtId="4" fontId="18" fillId="55" borderId="17" xfId="0" applyNumberFormat="1" applyFont="1" applyFill="1" applyBorder="1" applyAlignment="1">
      <alignment wrapText="1"/>
    </xf>
    <xf numFmtId="4" fontId="18" fillId="55" borderId="17" xfId="0" applyNumberFormat="1" applyFont="1" applyFill="1" applyBorder="1" applyAlignment="1">
      <alignment horizontal="right" wrapText="1"/>
    </xf>
    <xf numFmtId="49" fontId="18" fillId="55" borderId="17" xfId="0" applyNumberFormat="1" applyFont="1" applyFill="1" applyBorder="1" applyAlignment="1">
      <alignment horizontal="right" wrapText="1"/>
    </xf>
    <xf numFmtId="49" fontId="18" fillId="55" borderId="17" xfId="0" applyNumberFormat="1" applyFont="1" applyFill="1" applyBorder="1" applyAlignment="1">
      <alignment wrapText="1"/>
    </xf>
    <xf numFmtId="0" fontId="44" fillId="0" borderId="17" xfId="0" applyFont="1" applyBorder="1" applyAlignment="1">
      <alignment horizontal="right"/>
    </xf>
    <xf numFmtId="0" fontId="43" fillId="0" borderId="17" xfId="0" applyFont="1" applyBorder="1" applyAlignment="1">
      <alignment horizontal="right"/>
    </xf>
    <xf numFmtId="0" fontId="43" fillId="0" borderId="17" xfId="0" applyFont="1" applyBorder="1" applyAlignment="1">
      <alignment horizontal="right" wrapText="1"/>
    </xf>
    <xf numFmtId="0" fontId="5" fillId="0" borderId="17" xfId="52" applyFont="1" applyBorder="1" applyAlignment="1">
      <alignment horizontal="right" wrapText="1"/>
      <protection/>
    </xf>
    <xf numFmtId="0" fontId="45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6" fillId="0" borderId="0" xfId="109" applyFont="1" applyAlignment="1">
      <alignment wrapText="1"/>
      <protection/>
    </xf>
    <xf numFmtId="0" fontId="46" fillId="0" borderId="0" xfId="109" applyFont="1">
      <alignment/>
      <protection/>
    </xf>
    <xf numFmtId="0" fontId="46" fillId="0" borderId="0" xfId="109" applyFont="1">
      <alignment/>
      <protection/>
    </xf>
    <xf numFmtId="2" fontId="34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47" fillId="0" borderId="21" xfId="0" applyFont="1" applyBorder="1" applyAlignment="1">
      <alignment horizontal="center"/>
    </xf>
    <xf numFmtId="0" fontId="0" fillId="0" borderId="0" xfId="112" applyFont="1" applyFill="1" applyAlignment="1">
      <alignment horizontal="centerContinuous"/>
      <protection/>
    </xf>
    <xf numFmtId="0" fontId="6" fillId="0" borderId="0" xfId="112" applyFont="1">
      <alignment/>
      <protection/>
    </xf>
    <xf numFmtId="0" fontId="0" fillId="0" borderId="0" xfId="112" applyFont="1" applyAlignment="1">
      <alignment/>
      <protection/>
    </xf>
    <xf numFmtId="0" fontId="0" fillId="0" borderId="0" xfId="112" applyFont="1" applyFill="1">
      <alignment/>
      <protection/>
    </xf>
    <xf numFmtId="0" fontId="15" fillId="0" borderId="0" xfId="112" applyFont="1" applyFill="1">
      <alignment/>
      <protection/>
    </xf>
    <xf numFmtId="0" fontId="6" fillId="0" borderId="0" xfId="112" applyFont="1" applyFill="1">
      <alignment/>
      <protection/>
    </xf>
    <xf numFmtId="0" fontId="0" fillId="0" borderId="0" xfId="112" applyFont="1" applyFill="1" applyAlignment="1">
      <alignment horizontal="left"/>
      <protection/>
    </xf>
    <xf numFmtId="0" fontId="0" fillId="0" borderId="0" xfId="112" applyFont="1" applyFill="1" applyAlignment="1">
      <alignment/>
      <protection/>
    </xf>
    <xf numFmtId="0" fontId="0" fillId="0" borderId="0" xfId="112" applyFont="1" applyAlignment="1">
      <alignment horizontal="center"/>
      <protection/>
    </xf>
    <xf numFmtId="0" fontId="4" fillId="0" borderId="0" xfId="112" applyFont="1" applyFill="1" applyBorder="1" applyAlignment="1">
      <alignment horizontal="center"/>
      <protection/>
    </xf>
    <xf numFmtId="0" fontId="0" fillId="0" borderId="0" xfId="112" applyFont="1" applyFill="1" applyAlignment="1">
      <alignment horizontal="right"/>
      <protection/>
    </xf>
    <xf numFmtId="0" fontId="0" fillId="0" borderId="22" xfId="112" applyFont="1" applyBorder="1" applyAlignment="1">
      <alignment horizontal="center" vertical="top" wrapText="1"/>
      <protection/>
    </xf>
    <xf numFmtId="0" fontId="0" fillId="0" borderId="17" xfId="112" applyFont="1" applyBorder="1" applyAlignment="1">
      <alignment horizontal="center" vertical="top" wrapText="1"/>
      <protection/>
    </xf>
    <xf numFmtId="0" fontId="0" fillId="0" borderId="17" xfId="112" applyFont="1" applyFill="1" applyBorder="1" applyAlignment="1">
      <alignment horizontal="center" vertical="center" wrapText="1"/>
      <protection/>
    </xf>
    <xf numFmtId="0" fontId="0" fillId="0" borderId="22" xfId="112" applyFont="1" applyBorder="1" applyAlignment="1">
      <alignment horizontal="center" vertical="center" wrapText="1"/>
      <protection/>
    </xf>
    <xf numFmtId="0" fontId="0" fillId="0" borderId="17" xfId="112" applyFont="1" applyBorder="1" applyAlignment="1">
      <alignment horizontal="center" vertical="center" wrapText="1"/>
      <protection/>
    </xf>
    <xf numFmtId="0" fontId="0" fillId="0" borderId="0" xfId="112" applyFont="1" applyFill="1" applyAlignment="1">
      <alignment horizontal="center" vertical="center"/>
      <protection/>
    </xf>
    <xf numFmtId="0" fontId="0" fillId="0" borderId="17" xfId="110" applyFont="1" applyBorder="1" applyAlignment="1">
      <alignment horizontal="justify" vertical="center" wrapText="1"/>
      <protection/>
    </xf>
    <xf numFmtId="190" fontId="0" fillId="0" borderId="0" xfId="112" applyNumberFormat="1" applyFont="1">
      <alignment/>
      <protection/>
    </xf>
    <xf numFmtId="190" fontId="0" fillId="0" borderId="0" xfId="112" applyNumberFormat="1" applyFont="1" applyFill="1">
      <alignment/>
      <protection/>
    </xf>
    <xf numFmtId="0" fontId="0" fillId="0" borderId="0" xfId="112" applyFont="1">
      <alignment/>
      <protection/>
    </xf>
    <xf numFmtId="1" fontId="0" fillId="0" borderId="0" xfId="112" applyNumberFormat="1" applyFont="1" applyFill="1">
      <alignment/>
      <protection/>
    </xf>
    <xf numFmtId="3" fontId="0" fillId="0" borderId="0" xfId="112" applyNumberFormat="1" applyFont="1" applyFill="1">
      <alignment/>
      <protection/>
    </xf>
    <xf numFmtId="0" fontId="0" fillId="0" borderId="23" xfId="109" applyFont="1" applyBorder="1">
      <alignment/>
      <protection/>
    </xf>
    <xf numFmtId="0" fontId="0" fillId="0" borderId="0" xfId="109" applyFont="1">
      <alignment/>
      <protection/>
    </xf>
    <xf numFmtId="0" fontId="0" fillId="0" borderId="0" xfId="112" applyFont="1" applyAlignment="1">
      <alignment horizontal="left"/>
      <protection/>
    </xf>
    <xf numFmtId="0" fontId="0" fillId="0" borderId="0" xfId="113" applyFont="1" applyBorder="1">
      <alignment/>
      <protection/>
    </xf>
    <xf numFmtId="0" fontId="48" fillId="0" borderId="0" xfId="112" applyFont="1">
      <alignment/>
      <protection/>
    </xf>
    <xf numFmtId="1" fontId="48" fillId="0" borderId="0" xfId="112" applyNumberFormat="1" applyFont="1">
      <alignment/>
      <protection/>
    </xf>
    <xf numFmtId="1" fontId="0" fillId="0" borderId="0" xfId="112" applyNumberFormat="1" applyFont="1">
      <alignment/>
      <protection/>
    </xf>
    <xf numFmtId="3" fontId="49" fillId="0" borderId="0" xfId="112" applyNumberFormat="1" applyFont="1" applyFill="1">
      <alignment/>
      <protection/>
    </xf>
    <xf numFmtId="0" fontId="49" fillId="0" borderId="0" xfId="112" applyFont="1" applyFill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NumberFormat="1" applyFont="1" applyFill="1" applyBorder="1" applyAlignment="1" applyProtection="1">
      <alignment wrapText="1"/>
      <protection/>
    </xf>
    <xf numFmtId="2" fontId="0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17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Alignment="1" applyProtection="1">
      <alignment/>
      <protection/>
    </xf>
    <xf numFmtId="0" fontId="51" fillId="0" borderId="0" xfId="0" applyFont="1" applyFill="1" applyAlignment="1">
      <alignment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34" fillId="55" borderId="17" xfId="0" applyNumberFormat="1" applyFont="1" applyFill="1" applyBorder="1" applyAlignment="1">
      <alignment horizontal="center"/>
    </xf>
    <xf numFmtId="0" fontId="5" fillId="55" borderId="17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5" fillId="55" borderId="17" xfId="0" applyFont="1" applyFill="1" applyBorder="1" applyAlignment="1">
      <alignment horizontal="left" vertical="center" wrapText="1"/>
    </xf>
    <xf numFmtId="2" fontId="52" fillId="0" borderId="17" xfId="0" applyNumberFormat="1" applyFont="1" applyBorder="1" applyAlignment="1">
      <alignment vertical="top" wrapText="1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49" fontId="6" fillId="55" borderId="17" xfId="0" applyNumberFormat="1" applyFont="1" applyFill="1" applyBorder="1" applyAlignment="1">
      <alignment horizontal="center"/>
    </xf>
    <xf numFmtId="0" fontId="2" fillId="55" borderId="17" xfId="0" applyFont="1" applyFill="1" applyBorder="1" applyAlignment="1">
      <alignment horizontal="left" vertical="center" wrapText="1"/>
    </xf>
    <xf numFmtId="2" fontId="53" fillId="0" borderId="17" xfId="0" applyNumberFormat="1" applyFont="1" applyBorder="1" applyAlignment="1">
      <alignment vertical="top" wrapText="1"/>
    </xf>
    <xf numFmtId="2" fontId="2" fillId="0" borderId="17" xfId="0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2" fontId="53" fillId="0" borderId="17" xfId="0" applyNumberFormat="1" applyFont="1" applyBorder="1" applyAlignment="1" applyProtection="1">
      <alignment horizontal="right" vertical="center"/>
      <protection/>
    </xf>
    <xf numFmtId="188" fontId="0" fillId="0" borderId="0" xfId="133" applyFont="1" applyFill="1" applyAlignment="1" applyProtection="1">
      <alignment vertical="top"/>
      <protection/>
    </xf>
    <xf numFmtId="0" fontId="0" fillId="0" borderId="17" xfId="110" applyFont="1" applyFill="1" applyBorder="1" applyAlignment="1">
      <alignment horizontal="justify" vertical="center" wrapText="1"/>
      <protection/>
    </xf>
    <xf numFmtId="4" fontId="0" fillId="0" borderId="17" xfId="116" applyNumberFormat="1" applyFont="1" applyFill="1" applyBorder="1" applyAlignment="1">
      <alignment horizontal="center" vertical="center" wrapText="1"/>
      <protection/>
    </xf>
    <xf numFmtId="4" fontId="0" fillId="0" borderId="17" xfId="112" applyNumberFormat="1" applyFont="1" applyFill="1" applyBorder="1" applyAlignment="1">
      <alignment horizontal="center" vertical="center"/>
      <protection/>
    </xf>
    <xf numFmtId="4" fontId="14" fillId="0" borderId="17" xfId="112" applyNumberFormat="1" applyFont="1" applyFill="1" applyBorder="1" applyAlignment="1">
      <alignment horizontal="center" vertical="center"/>
      <protection/>
    </xf>
    <xf numFmtId="4" fontId="4" fillId="0" borderId="17" xfId="112" applyNumberFormat="1" applyFont="1" applyFill="1" applyBorder="1" applyAlignment="1">
      <alignment horizontal="center" wrapText="1"/>
      <protection/>
    </xf>
    <xf numFmtId="0" fontId="42" fillId="0" borderId="17" xfId="0" applyFont="1" applyBorder="1" applyAlignment="1">
      <alignment horizontal="center" vertical="center" wrapText="1"/>
    </xf>
    <xf numFmtId="0" fontId="0" fillId="0" borderId="17" xfId="110" applyFont="1" applyBorder="1" applyAlignment="1">
      <alignment horizontal="left" vertical="center" wrapText="1"/>
      <protection/>
    </xf>
    <xf numFmtId="0" fontId="0" fillId="0" borderId="17" xfId="112" applyFont="1" applyBorder="1" applyAlignment="1">
      <alignment vertical="center" wrapText="1"/>
      <protection/>
    </xf>
    <xf numFmtId="2" fontId="0" fillId="0" borderId="0" xfId="0" applyNumberFormat="1" applyFont="1" applyFill="1" applyAlignment="1" applyProtection="1">
      <alignment vertical="top"/>
      <protection/>
    </xf>
    <xf numFmtId="4" fontId="0" fillId="0" borderId="0" xfId="0" applyNumberFormat="1" applyFont="1" applyFill="1" applyAlignment="1">
      <alignment/>
    </xf>
    <xf numFmtId="0" fontId="0" fillId="0" borderId="17" xfId="110" applyFont="1" applyFill="1" applyBorder="1" applyAlignment="1">
      <alignment vertical="center" wrapText="1"/>
      <protection/>
    </xf>
    <xf numFmtId="0" fontId="0" fillId="0" borderId="17" xfId="112" applyFont="1" applyFill="1" applyBorder="1" applyAlignment="1">
      <alignment horizontal="justify" vertical="center" wrapText="1"/>
      <protection/>
    </xf>
    <xf numFmtId="0" fontId="46" fillId="0" borderId="0" xfId="109" applyFont="1" applyBorder="1">
      <alignment/>
      <protection/>
    </xf>
    <xf numFmtId="0" fontId="40" fillId="0" borderId="19" xfId="107" applyNumberFormat="1" applyFont="1" applyFill="1" applyBorder="1" applyAlignment="1" applyProtection="1">
      <alignment horizontal="center" vertical="center" wrapText="1"/>
      <protection/>
    </xf>
    <xf numFmtId="0" fontId="40" fillId="0" borderId="17" xfId="0" applyFont="1" applyBorder="1" applyAlignment="1">
      <alignment horizontal="center" vertical="center" wrapText="1"/>
    </xf>
    <xf numFmtId="0" fontId="40" fillId="0" borderId="17" xfId="107" applyFont="1" applyBorder="1" applyAlignment="1">
      <alignment horizontal="center" vertical="center" wrapText="1"/>
      <protection/>
    </xf>
    <xf numFmtId="49" fontId="40" fillId="0" borderId="17" xfId="0" applyNumberFormat="1" applyFont="1" applyBorder="1" applyAlignment="1">
      <alignment horizontal="center" vertical="center" wrapText="1"/>
    </xf>
    <xf numFmtId="190" fontId="54" fillId="0" borderId="17" xfId="96" applyNumberFormat="1" applyFont="1" applyBorder="1" applyAlignment="1">
      <alignment vertical="center" wrapText="1"/>
      <protection/>
    </xf>
    <xf numFmtId="4" fontId="54" fillId="0" borderId="17" xfId="96" applyNumberFormat="1" applyFont="1" applyBorder="1" applyAlignment="1">
      <alignment horizontal="center" vertical="center"/>
      <protection/>
    </xf>
    <xf numFmtId="190" fontId="54" fillId="0" borderId="17" xfId="96" applyNumberFormat="1" applyFont="1" applyBorder="1" applyAlignment="1">
      <alignment vertical="top" wrapText="1"/>
      <protection/>
    </xf>
    <xf numFmtId="4" fontId="55" fillId="0" borderId="17" xfId="96" applyNumberFormat="1" applyFont="1" applyBorder="1" applyAlignment="1">
      <alignment horizontal="center" vertical="center"/>
      <protection/>
    </xf>
    <xf numFmtId="49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2" fontId="55" fillId="0" borderId="17" xfId="96" applyNumberFormat="1" applyFont="1" applyFill="1" applyBorder="1" applyAlignment="1">
      <alignment horizontal="center" vertical="center"/>
      <protection/>
    </xf>
    <xf numFmtId="2" fontId="17" fillId="0" borderId="17" xfId="0" applyNumberFormat="1" applyFont="1" applyFill="1" applyBorder="1" applyAlignment="1">
      <alignment horizontal="center" vertical="top" wrapText="1"/>
    </xf>
    <xf numFmtId="49" fontId="17" fillId="0" borderId="17" xfId="0" applyNumberFormat="1" applyFont="1" applyBorder="1" applyAlignment="1" applyProtection="1">
      <alignment horizontal="center" vertical="center" wrapText="1"/>
      <protection locked="0"/>
    </xf>
    <xf numFmtId="4" fontId="55" fillId="0" borderId="17" xfId="96" applyNumberFormat="1" applyFont="1" applyBorder="1" applyAlignment="1" applyProtection="1">
      <alignment horizontal="center" vertical="center"/>
      <protection locked="0"/>
    </xf>
    <xf numFmtId="4" fontId="55" fillId="0" borderId="17" xfId="96" applyNumberFormat="1" applyFont="1" applyFill="1" applyBorder="1" applyAlignment="1">
      <alignment horizontal="center" vertical="center"/>
      <protection/>
    </xf>
    <xf numFmtId="190" fontId="55" fillId="0" borderId="17" xfId="96" applyNumberFormat="1" applyFont="1" applyFill="1" applyBorder="1" applyAlignment="1">
      <alignment horizontal="left" vertical="center" wrapText="1"/>
      <protection/>
    </xf>
    <xf numFmtId="0" fontId="40" fillId="0" borderId="17" xfId="0" applyFont="1" applyBorder="1" applyAlignment="1">
      <alignment horizontal="justify" vertical="center" wrapText="1"/>
    </xf>
    <xf numFmtId="190" fontId="55" fillId="0" borderId="17" xfId="0" applyNumberFormat="1" applyFont="1" applyBorder="1" applyAlignment="1">
      <alignment vertical="justify" wrapText="1"/>
    </xf>
    <xf numFmtId="4" fontId="54" fillId="0" borderId="17" xfId="0" applyNumberFormat="1" applyFont="1" applyBorder="1" applyAlignment="1">
      <alignment horizontal="center" vertical="center"/>
    </xf>
    <xf numFmtId="0" fontId="0" fillId="0" borderId="20" xfId="112" applyFont="1" applyBorder="1" applyAlignment="1">
      <alignment vertical="center" wrapText="1"/>
      <protection/>
    </xf>
    <xf numFmtId="0" fontId="0" fillId="0" borderId="22" xfId="110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58" fillId="0" borderId="0" xfId="111" applyFont="1" applyFill="1" applyAlignment="1">
      <alignment horizontal="centerContinuous"/>
      <protection/>
    </xf>
    <xf numFmtId="0" fontId="15" fillId="0" borderId="0" xfId="111" applyFont="1" applyFill="1">
      <alignment/>
      <protection/>
    </xf>
    <xf numFmtId="0" fontId="6" fillId="0" borderId="0" xfId="111" applyFont="1" applyFill="1">
      <alignment/>
      <protection/>
    </xf>
    <xf numFmtId="0" fontId="58" fillId="0" borderId="0" xfId="111" applyFont="1" applyFill="1" applyAlignment="1">
      <alignment horizontal="left"/>
      <protection/>
    </xf>
    <xf numFmtId="0" fontId="50" fillId="0" borderId="0" xfId="111" applyFont="1" applyFill="1" applyBorder="1" applyAlignment="1">
      <alignment horizontal="center"/>
      <protection/>
    </xf>
    <xf numFmtId="0" fontId="42" fillId="0" borderId="0" xfId="111" applyFont="1" applyFill="1" applyAlignment="1">
      <alignment horizontal="right"/>
      <protection/>
    </xf>
    <xf numFmtId="0" fontId="42" fillId="0" borderId="0" xfId="111" applyFont="1" applyFill="1">
      <alignment/>
      <protection/>
    </xf>
    <xf numFmtId="0" fontId="42" fillId="0" borderId="17" xfId="111" applyFont="1" applyBorder="1" applyAlignment="1">
      <alignment horizontal="center" vertical="center" wrapText="1"/>
      <protection/>
    </xf>
    <xf numFmtId="0" fontId="42" fillId="0" borderId="17" xfId="111" applyFont="1" applyFill="1" applyBorder="1" applyAlignment="1">
      <alignment horizontal="center" vertical="center" wrapText="1"/>
      <protection/>
    </xf>
    <xf numFmtId="0" fontId="42" fillId="0" borderId="0" xfId="111" applyFont="1" applyFill="1" applyAlignment="1">
      <alignment horizontal="center" vertical="center" wrapText="1"/>
      <protection/>
    </xf>
    <xf numFmtId="0" fontId="42" fillId="0" borderId="17" xfId="111" applyFont="1" applyFill="1" applyBorder="1" applyAlignment="1">
      <alignment horizontal="center" vertical="top" wrapText="1"/>
      <protection/>
    </xf>
    <xf numFmtId="0" fontId="42" fillId="0" borderId="17" xfId="111" applyFont="1" applyFill="1" applyBorder="1" applyAlignment="1">
      <alignment horizontal="left" vertical="center" wrapText="1"/>
      <protection/>
    </xf>
    <xf numFmtId="190" fontId="42" fillId="0" borderId="17" xfId="117" applyNumberFormat="1" applyFont="1" applyFill="1" applyBorder="1" applyAlignment="1">
      <alignment horizontal="center" vertical="center" wrapText="1"/>
      <protection/>
    </xf>
    <xf numFmtId="190" fontId="42" fillId="0" borderId="17" xfId="111" applyNumberFormat="1" applyFont="1" applyFill="1" applyBorder="1" applyAlignment="1">
      <alignment horizontal="center" vertical="center"/>
      <protection/>
    </xf>
    <xf numFmtId="0" fontId="42" fillId="56" borderId="0" xfId="111" applyFont="1" applyFill="1">
      <alignment/>
      <protection/>
    </xf>
    <xf numFmtId="189" fontId="42" fillId="0" borderId="17" xfId="111" applyNumberFormat="1" applyFont="1" applyFill="1" applyBorder="1" applyAlignment="1">
      <alignment horizontal="center" vertical="center"/>
      <protection/>
    </xf>
    <xf numFmtId="0" fontId="59" fillId="0" borderId="17" xfId="111" applyNumberFormat="1" applyFont="1" applyFill="1" applyBorder="1" applyAlignment="1" applyProtection="1">
      <alignment horizontal="justify" vertical="center"/>
      <protection/>
    </xf>
    <xf numFmtId="4" fontId="17" fillId="0" borderId="17" xfId="111" applyNumberFormat="1" applyFont="1" applyBorder="1">
      <alignment/>
      <protection/>
    </xf>
    <xf numFmtId="0" fontId="42" fillId="0" borderId="24" xfId="111" applyFont="1" applyFill="1" applyBorder="1" applyAlignment="1">
      <alignment horizontal="left" vertical="center" wrapText="1"/>
      <protection/>
    </xf>
    <xf numFmtId="0" fontId="18" fillId="0" borderId="17" xfId="111" applyFont="1" applyFill="1" applyBorder="1" applyAlignment="1">
      <alignment wrapText="1"/>
      <protection/>
    </xf>
    <xf numFmtId="190" fontId="18" fillId="0" borderId="17" xfId="111" applyNumberFormat="1" applyFont="1" applyFill="1" applyBorder="1" applyAlignment="1">
      <alignment horizontal="center" wrapText="1"/>
      <protection/>
    </xf>
    <xf numFmtId="0" fontId="6" fillId="0" borderId="0" xfId="114">
      <alignment/>
      <protection/>
    </xf>
    <xf numFmtId="0" fontId="6" fillId="0" borderId="0" xfId="114" applyAlignment="1">
      <alignment horizontal="right"/>
      <protection/>
    </xf>
    <xf numFmtId="0" fontId="6" fillId="0" borderId="17" xfId="114" applyBorder="1" applyAlignment="1">
      <alignment horizontal="center" vertical="center" wrapText="1"/>
      <protection/>
    </xf>
    <xf numFmtId="0" fontId="6" fillId="57" borderId="17" xfId="114" applyFill="1" applyBorder="1" applyAlignment="1">
      <alignment horizontal="center" vertical="center" wrapText="1"/>
      <protection/>
    </xf>
    <xf numFmtId="0" fontId="34" fillId="0" borderId="17" xfId="114" applyFont="1" applyBorder="1" applyAlignment="1">
      <alignment vertical="center"/>
      <protection/>
    </xf>
    <xf numFmtId="0" fontId="34" fillId="0" borderId="17" xfId="114" applyFont="1" applyBorder="1" applyAlignment="1">
      <alignment vertical="center" wrapText="1"/>
      <protection/>
    </xf>
    <xf numFmtId="2" fontId="34" fillId="57" borderId="17" xfId="114" applyNumberFormat="1" applyFont="1" applyFill="1" applyBorder="1" applyAlignment="1">
      <alignment vertical="center"/>
      <protection/>
    </xf>
    <xf numFmtId="2" fontId="34" fillId="0" borderId="17" xfId="114" applyNumberFormat="1" applyFont="1" applyBorder="1" applyAlignment="1">
      <alignment vertical="center"/>
      <protection/>
    </xf>
    <xf numFmtId="0" fontId="6" fillId="0" borderId="17" xfId="114" applyBorder="1" applyAlignment="1">
      <alignment vertical="center"/>
      <protection/>
    </xf>
    <xf numFmtId="0" fontId="6" fillId="0" borderId="17" xfId="114" applyBorder="1" applyAlignment="1">
      <alignment vertical="center" wrapText="1"/>
      <protection/>
    </xf>
    <xf numFmtId="2" fontId="6" fillId="57" borderId="17" xfId="114" applyNumberFormat="1" applyFill="1" applyBorder="1" applyAlignment="1">
      <alignment vertical="center"/>
      <protection/>
    </xf>
    <xf numFmtId="2" fontId="6" fillId="0" borderId="17" xfId="114" applyNumberFormat="1" applyBorder="1" applyAlignment="1">
      <alignment vertical="center"/>
      <protection/>
    </xf>
    <xf numFmtId="0" fontId="34" fillId="57" borderId="17" xfId="114" applyFont="1" applyFill="1" applyBorder="1" applyAlignment="1">
      <alignment vertical="center"/>
      <protection/>
    </xf>
    <xf numFmtId="0" fontId="34" fillId="57" borderId="17" xfId="114" applyFont="1" applyFill="1" applyBorder="1" applyAlignment="1">
      <alignment vertical="center" wrapText="1"/>
      <protection/>
    </xf>
    <xf numFmtId="0" fontId="34" fillId="0" borderId="0" xfId="114" applyFont="1" applyAlignment="1">
      <alignment horizontal="left"/>
      <protection/>
    </xf>
    <xf numFmtId="0" fontId="6" fillId="0" borderId="0" xfId="115">
      <alignment/>
      <protection/>
    </xf>
    <xf numFmtId="0" fontId="6" fillId="0" borderId="0" xfId="115" applyAlignment="1">
      <alignment horizontal="right"/>
      <protection/>
    </xf>
    <xf numFmtId="0" fontId="6" fillId="0" borderId="17" xfId="115" applyBorder="1" applyAlignment="1">
      <alignment horizontal="center" vertical="center" wrapText="1"/>
      <protection/>
    </xf>
    <xf numFmtId="0" fontId="6" fillId="57" borderId="17" xfId="115" applyFill="1" applyBorder="1" applyAlignment="1">
      <alignment horizontal="center" vertical="center" wrapText="1"/>
      <protection/>
    </xf>
    <xf numFmtId="0" fontId="34" fillId="0" borderId="17" xfId="115" applyFont="1" applyBorder="1" applyAlignment="1" quotePrefix="1">
      <alignment horizontal="center" vertical="center" wrapText="1"/>
      <protection/>
    </xf>
    <xf numFmtId="0" fontId="34" fillId="0" borderId="17" xfId="115" applyFont="1" applyBorder="1" applyAlignment="1">
      <alignment horizontal="center" vertical="center" wrapText="1"/>
      <protection/>
    </xf>
    <xf numFmtId="2" fontId="34" fillId="0" borderId="17" xfId="115" applyNumberFormat="1" applyFont="1" applyBorder="1" applyAlignment="1">
      <alignment horizontal="center" vertical="center" wrapText="1"/>
      <protection/>
    </xf>
    <xf numFmtId="2" fontId="34" fillId="0" borderId="17" xfId="115" applyNumberFormat="1" applyFont="1" applyBorder="1" applyAlignment="1" quotePrefix="1">
      <alignment vertical="center" wrapText="1"/>
      <protection/>
    </xf>
    <xf numFmtId="2" fontId="34" fillId="57" borderId="17" xfId="115" applyNumberFormat="1" applyFont="1" applyFill="1" applyBorder="1" applyAlignment="1">
      <alignment vertical="center" wrapText="1"/>
      <protection/>
    </xf>
    <xf numFmtId="2" fontId="34" fillId="0" borderId="17" xfId="115" applyNumberFormat="1" applyFont="1" applyBorder="1" applyAlignment="1">
      <alignment vertical="center" wrapText="1"/>
      <protection/>
    </xf>
    <xf numFmtId="2" fontId="34" fillId="0" borderId="17" xfId="115" applyNumberFormat="1" applyFont="1" applyBorder="1" applyAlignment="1" quotePrefix="1">
      <alignment horizontal="center" vertical="center" wrapText="1"/>
      <protection/>
    </xf>
    <xf numFmtId="0" fontId="6" fillId="0" borderId="17" xfId="115" applyBorder="1" applyAlignment="1" quotePrefix="1">
      <alignment horizontal="center" vertical="center" wrapText="1"/>
      <protection/>
    </xf>
    <xf numFmtId="2" fontId="6" fillId="0" borderId="17" xfId="115" applyNumberFormat="1" applyBorder="1" applyAlignment="1" quotePrefix="1">
      <alignment horizontal="center" vertical="center" wrapText="1"/>
      <protection/>
    </xf>
    <xf numFmtId="2" fontId="6" fillId="0" borderId="17" xfId="115" applyNumberFormat="1" applyBorder="1" applyAlignment="1" quotePrefix="1">
      <alignment vertical="center" wrapText="1"/>
      <protection/>
    </xf>
    <xf numFmtId="2" fontId="6" fillId="57" borderId="17" xfId="115" applyNumberFormat="1" applyFill="1" applyBorder="1" applyAlignment="1">
      <alignment vertical="center" wrapText="1"/>
      <protection/>
    </xf>
    <xf numFmtId="2" fontId="6" fillId="0" borderId="17" xfId="115" applyNumberFormat="1" applyBorder="1" applyAlignment="1">
      <alignment vertical="center" wrapText="1"/>
      <protection/>
    </xf>
    <xf numFmtId="0" fontId="34" fillId="57" borderId="17" xfId="115" applyFont="1" applyFill="1" applyBorder="1" applyAlignment="1">
      <alignment horizontal="center" vertical="center" wrapText="1"/>
      <protection/>
    </xf>
    <xf numFmtId="0" fontId="34" fillId="57" borderId="17" xfId="115" applyFont="1" applyFill="1" applyBorder="1" applyAlignment="1" quotePrefix="1">
      <alignment horizontal="center" vertical="center" wrapText="1"/>
      <protection/>
    </xf>
    <xf numFmtId="2" fontId="34" fillId="57" borderId="17" xfId="115" applyNumberFormat="1" applyFont="1" applyFill="1" applyBorder="1" applyAlignment="1">
      <alignment horizontal="center" vertical="center" wrapText="1"/>
      <protection/>
    </xf>
    <xf numFmtId="0" fontId="34" fillId="0" borderId="0" xfId="115" applyFont="1" applyAlignment="1">
      <alignment horizontal="left"/>
      <protection/>
    </xf>
    <xf numFmtId="0" fontId="61" fillId="0" borderId="0" xfId="115" applyFont="1">
      <alignment/>
      <protection/>
    </xf>
    <xf numFmtId="0" fontId="6" fillId="0" borderId="0" xfId="114" applyAlignment="1">
      <alignment horizontal="center" wrapText="1"/>
      <protection/>
    </xf>
    <xf numFmtId="0" fontId="34" fillId="0" borderId="0" xfId="114" applyFont="1" applyAlignment="1">
      <alignment horizontal="center"/>
      <protection/>
    </xf>
    <xf numFmtId="0" fontId="6" fillId="0" borderId="0" xfId="114" applyAlignment="1">
      <alignment horizontal="center"/>
      <protection/>
    </xf>
    <xf numFmtId="0" fontId="6" fillId="0" borderId="17" xfId="114" applyBorder="1" applyAlignment="1">
      <alignment horizontal="center" vertical="center" wrapText="1"/>
      <protection/>
    </xf>
    <xf numFmtId="0" fontId="6" fillId="57" borderId="17" xfId="114" applyFill="1" applyBorder="1" applyAlignment="1">
      <alignment horizontal="center" vertical="center" wrapText="1"/>
      <protection/>
    </xf>
    <xf numFmtId="0" fontId="3" fillId="0" borderId="0" xfId="111" applyFont="1" applyAlignment="1">
      <alignment horizontal="center" wrapText="1"/>
      <protection/>
    </xf>
    <xf numFmtId="0" fontId="42" fillId="0" borderId="24" xfId="111" applyFont="1" applyFill="1" applyBorder="1" applyAlignment="1">
      <alignment horizontal="center" vertical="center" wrapText="1"/>
      <protection/>
    </xf>
    <xf numFmtId="0" fontId="42" fillId="0" borderId="25" xfId="111" applyFont="1" applyFill="1" applyBorder="1" applyAlignment="1">
      <alignment horizontal="center" vertical="center" wrapText="1"/>
      <protection/>
    </xf>
    <xf numFmtId="0" fontId="42" fillId="0" borderId="18" xfId="111" applyFont="1" applyFill="1" applyBorder="1" applyAlignment="1">
      <alignment horizontal="center" vertical="center" wrapText="1"/>
      <protection/>
    </xf>
    <xf numFmtId="0" fontId="17" fillId="0" borderId="0" xfId="111" applyFont="1" applyFill="1" applyAlignment="1">
      <alignment horizontal="center"/>
      <protection/>
    </xf>
    <xf numFmtId="0" fontId="15" fillId="0" borderId="0" xfId="109" applyFont="1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40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115" applyBorder="1" applyAlignment="1">
      <alignment horizontal="center" vertical="center" wrapText="1"/>
      <protection/>
    </xf>
    <xf numFmtId="0" fontId="34" fillId="0" borderId="0" xfId="115" applyFont="1" applyAlignment="1">
      <alignment horizontal="center"/>
      <protection/>
    </xf>
    <xf numFmtId="0" fontId="6" fillId="0" borderId="0" xfId="115" applyAlignment="1">
      <alignment horizontal="center"/>
      <protection/>
    </xf>
    <xf numFmtId="0" fontId="34" fillId="0" borderId="0" xfId="115" applyFont="1" applyAlignment="1">
      <alignment horizontal="center" wrapText="1"/>
      <protection/>
    </xf>
    <xf numFmtId="0" fontId="60" fillId="0" borderId="17" xfId="115" applyFont="1" applyBorder="1" applyAlignment="1">
      <alignment horizontal="center" vertical="center" wrapText="1"/>
      <protection/>
    </xf>
    <xf numFmtId="0" fontId="6" fillId="57" borderId="17" xfId="115" applyFill="1" applyBorder="1" applyAlignment="1">
      <alignment horizontal="center" vertical="center" wrapText="1"/>
      <protection/>
    </xf>
    <xf numFmtId="0" fontId="6" fillId="0" borderId="0" xfId="115" applyAlignment="1">
      <alignment horizontal="center" wrapText="1"/>
      <protection/>
    </xf>
    <xf numFmtId="0" fontId="46" fillId="0" borderId="0" xfId="109" applyFont="1" applyAlignment="1">
      <alignment horizontal="left"/>
      <protection/>
    </xf>
    <xf numFmtId="0" fontId="2" fillId="0" borderId="0" xfId="0" applyFont="1" applyAlignment="1">
      <alignment horizontal="left"/>
    </xf>
    <xf numFmtId="49" fontId="36" fillId="0" borderId="0" xfId="0" applyNumberFormat="1" applyFont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0" fillId="55" borderId="26" xfId="0" applyFont="1" applyFill="1" applyBorder="1" applyAlignment="1">
      <alignment horizontal="center" vertical="center" wrapText="1"/>
    </xf>
    <xf numFmtId="0" fontId="40" fillId="55" borderId="27" xfId="0" applyFont="1" applyFill="1" applyBorder="1" applyAlignment="1">
      <alignment horizontal="center" vertical="center" wrapText="1"/>
    </xf>
    <xf numFmtId="0" fontId="40" fillId="55" borderId="19" xfId="0" applyFont="1" applyFill="1" applyBorder="1" applyAlignment="1">
      <alignment horizontal="center" vertical="center" wrapText="1"/>
    </xf>
    <xf numFmtId="0" fontId="40" fillId="55" borderId="28" xfId="0" applyFont="1" applyFill="1" applyBorder="1" applyAlignment="1">
      <alignment horizontal="center" vertical="center" wrapText="1"/>
    </xf>
    <xf numFmtId="0" fontId="40" fillId="55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wrapText="1"/>
    </xf>
    <xf numFmtId="0" fontId="40" fillId="55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0" fillId="0" borderId="0" xfId="112" applyFont="1" applyFill="1" applyAlignment="1">
      <alignment horizontal="center" wrapText="1"/>
      <protection/>
    </xf>
    <xf numFmtId="0" fontId="0" fillId="0" borderId="0" xfId="109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112" applyFont="1" applyFill="1" applyAlignment="1">
      <alignment horizontal="center" wrapText="1"/>
      <protection/>
    </xf>
    <xf numFmtId="0" fontId="4" fillId="0" borderId="0" xfId="112" applyFont="1" applyAlignment="1">
      <alignment horizontal="center" wrapText="1"/>
      <protection/>
    </xf>
    <xf numFmtId="0" fontId="4" fillId="0" borderId="20" xfId="112" applyFont="1" applyFill="1" applyBorder="1" applyAlignment="1">
      <alignment horizontal="center"/>
      <protection/>
    </xf>
    <xf numFmtId="0" fontId="4" fillId="0" borderId="22" xfId="112" applyFont="1" applyFill="1" applyBorder="1" applyAlignment="1">
      <alignment horizontal="center"/>
      <protection/>
    </xf>
    <xf numFmtId="0" fontId="0" fillId="0" borderId="24" xfId="112" applyFont="1" applyBorder="1" applyAlignment="1">
      <alignment horizontal="center" vertical="center" wrapText="1"/>
      <protection/>
    </xf>
    <xf numFmtId="0" fontId="0" fillId="0" borderId="25" xfId="112" applyFont="1" applyBorder="1" applyAlignment="1">
      <alignment horizontal="center" vertical="center" wrapText="1"/>
      <protection/>
    </xf>
    <xf numFmtId="0" fontId="0" fillId="0" borderId="0" xfId="107" applyNumberFormat="1" applyFont="1" applyFill="1" applyBorder="1" applyAlignment="1" applyProtection="1">
      <alignment horizontal="left" vertical="center" wrapText="1"/>
      <protection/>
    </xf>
    <xf numFmtId="0" fontId="17" fillId="0" borderId="0" xfId="107" applyNumberFormat="1" applyFont="1" applyFill="1" applyAlignment="1" applyProtection="1">
      <alignment horizontal="left" vertical="top"/>
      <protection/>
    </xf>
    <xf numFmtId="0" fontId="2" fillId="0" borderId="0" xfId="107" applyNumberFormat="1" applyFont="1" applyFill="1" applyAlignment="1" applyProtection="1">
      <alignment horizontal="center" vertical="center" wrapText="1"/>
      <protection/>
    </xf>
    <xf numFmtId="0" fontId="3" fillId="0" borderId="0" xfId="107" applyFont="1" applyAlignment="1">
      <alignment horizontal="center" wrapText="1"/>
      <protection/>
    </xf>
    <xf numFmtId="0" fontId="3" fillId="0" borderId="0" xfId="107" applyFont="1" applyAlignment="1">
      <alignment horizontal="center"/>
      <protection/>
    </xf>
    <xf numFmtId="0" fontId="2" fillId="0" borderId="24" xfId="107" applyFont="1" applyBorder="1" applyAlignment="1">
      <alignment horizontal="center" vertical="center" wrapText="1"/>
      <protection/>
    </xf>
    <xf numFmtId="0" fontId="2" fillId="0" borderId="25" xfId="107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</cellXfs>
  <cellStyles count="12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Гарний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ий" xfId="103"/>
    <cellStyle name="Нейтральный" xfId="104"/>
    <cellStyle name="Обчислення" xfId="105"/>
    <cellStyle name="Обычный 2" xfId="106"/>
    <cellStyle name="Обычный 3" xfId="107"/>
    <cellStyle name="Обычный 3 2" xfId="108"/>
    <cellStyle name="Обычный 4" xfId="109"/>
    <cellStyle name="Обычный_DOD Сесія" xfId="110"/>
    <cellStyle name="Обычный_dod_1.1" xfId="111"/>
    <cellStyle name="Обычный_dod_2017" xfId="112"/>
    <cellStyle name="Обычный_dodатки_2015_вересень" xfId="113"/>
    <cellStyle name="Обычный_Додаток 1 до сесії" xfId="114"/>
    <cellStyle name="Обычный_Додаток № 3 до сесії" xfId="115"/>
    <cellStyle name="Обычный_Сеся15.08.08" xfId="116"/>
    <cellStyle name="Обычный_Сеся15.08.08_dod_1.1" xfId="117"/>
    <cellStyle name="Followed Hyperlink" xfId="118"/>
    <cellStyle name="Підсумок" xfId="119"/>
    <cellStyle name="Плохой" xfId="120"/>
    <cellStyle name="Поганий" xfId="121"/>
    <cellStyle name="Пояснение" xfId="122"/>
    <cellStyle name="Примечание" xfId="123"/>
    <cellStyle name="Примітка" xfId="124"/>
    <cellStyle name="Percent" xfId="125"/>
    <cellStyle name="Процентный 2" xfId="126"/>
    <cellStyle name="Результат" xfId="127"/>
    <cellStyle name="Связанная ячейка" xfId="128"/>
    <cellStyle name="Стиль 1" xfId="129"/>
    <cellStyle name="Текст попередження" xfId="130"/>
    <cellStyle name="Текст пояснення" xfId="131"/>
    <cellStyle name="Текст предупреждения" xfId="132"/>
    <cellStyle name="Comma" xfId="133"/>
    <cellStyle name="Comma [0]" xfId="134"/>
    <cellStyle name="Финансовый 2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zoomScalePageLayoutView="0" workbookViewId="0" topLeftCell="A1">
      <selection activeCell="D1" sqref="D1:F4"/>
    </sheetView>
  </sheetViews>
  <sheetFormatPr defaultColWidth="10.66015625" defaultRowHeight="12.75"/>
  <cols>
    <col min="1" max="1" width="13.16015625" style="247" customWidth="1"/>
    <col min="2" max="2" width="47.83203125" style="247" customWidth="1"/>
    <col min="3" max="3" width="16.5" style="247" customWidth="1"/>
    <col min="4" max="4" width="16.33203125" style="247" customWidth="1"/>
    <col min="5" max="5" width="16.5" style="247" customWidth="1"/>
    <col min="6" max="6" width="17.16015625" style="247" customWidth="1"/>
    <col min="7" max="16384" width="10.66015625" style="247" customWidth="1"/>
  </cols>
  <sheetData>
    <row r="1" spans="4:6" ht="14.25" customHeight="1">
      <c r="D1" s="283" t="s">
        <v>530</v>
      </c>
      <c r="E1" s="283"/>
      <c r="F1" s="283"/>
    </row>
    <row r="2" spans="4:6" ht="12.75">
      <c r="D2" s="283"/>
      <c r="E2" s="283"/>
      <c r="F2" s="283"/>
    </row>
    <row r="3" spans="4:6" ht="12.75">
      <c r="D3" s="283"/>
      <c r="E3" s="283"/>
      <c r="F3" s="283"/>
    </row>
    <row r="4" spans="4:6" ht="21" customHeight="1">
      <c r="D4" s="283"/>
      <c r="E4" s="283"/>
      <c r="F4" s="283"/>
    </row>
    <row r="5" spans="1:6" ht="12.75">
      <c r="A5" s="284" t="s">
        <v>249</v>
      </c>
      <c r="B5" s="285"/>
      <c r="C5" s="285"/>
      <c r="D5" s="285"/>
      <c r="E5" s="285"/>
      <c r="F5" s="285"/>
    </row>
    <row r="6" ht="12.75">
      <c r="F6" s="248" t="s">
        <v>16</v>
      </c>
    </row>
    <row r="7" spans="1:6" ht="12.75">
      <c r="A7" s="286" t="s">
        <v>244</v>
      </c>
      <c r="B7" s="286" t="s">
        <v>17</v>
      </c>
      <c r="C7" s="287" t="s">
        <v>133</v>
      </c>
      <c r="D7" s="286" t="s">
        <v>134</v>
      </c>
      <c r="E7" s="286" t="s">
        <v>135</v>
      </c>
      <c r="F7" s="286"/>
    </row>
    <row r="8" spans="1:6" ht="12.75">
      <c r="A8" s="286"/>
      <c r="B8" s="286"/>
      <c r="C8" s="286"/>
      <c r="D8" s="286"/>
      <c r="E8" s="286" t="s">
        <v>133</v>
      </c>
      <c r="F8" s="286" t="s">
        <v>411</v>
      </c>
    </row>
    <row r="9" spans="1:6" ht="12.75">
      <c r="A9" s="286"/>
      <c r="B9" s="286"/>
      <c r="C9" s="286"/>
      <c r="D9" s="286"/>
      <c r="E9" s="286"/>
      <c r="F9" s="286"/>
    </row>
    <row r="10" spans="1:6" ht="12.75">
      <c r="A10" s="249">
        <v>1</v>
      </c>
      <c r="B10" s="249">
        <v>2</v>
      </c>
      <c r="C10" s="250">
        <v>3</v>
      </c>
      <c r="D10" s="249">
        <v>4</v>
      </c>
      <c r="E10" s="249">
        <v>5</v>
      </c>
      <c r="F10" s="249">
        <v>6</v>
      </c>
    </row>
    <row r="11" spans="1:6" ht="12.75">
      <c r="A11" s="251">
        <v>10000000</v>
      </c>
      <c r="B11" s="252" t="s">
        <v>18</v>
      </c>
      <c r="C11" s="253">
        <f aca="true" t="shared" si="0" ref="C11:C42">D11+E11</f>
        <v>77697090.97</v>
      </c>
      <c r="D11" s="254">
        <v>77612045</v>
      </c>
      <c r="E11" s="254">
        <v>85045.97</v>
      </c>
      <c r="F11" s="254">
        <v>0</v>
      </c>
    </row>
    <row r="12" spans="1:6" ht="38.25">
      <c r="A12" s="251">
        <v>11000000</v>
      </c>
      <c r="B12" s="252" t="s">
        <v>19</v>
      </c>
      <c r="C12" s="253">
        <f t="shared" si="0"/>
        <v>46608039</v>
      </c>
      <c r="D12" s="254">
        <v>46608039</v>
      </c>
      <c r="E12" s="254">
        <v>0</v>
      </c>
      <c r="F12" s="254">
        <v>0</v>
      </c>
    </row>
    <row r="13" spans="1:6" ht="25.5">
      <c r="A13" s="251">
        <v>11010000</v>
      </c>
      <c r="B13" s="252" t="s">
        <v>250</v>
      </c>
      <c r="C13" s="253">
        <f t="shared" si="0"/>
        <v>46600039</v>
      </c>
      <c r="D13" s="254">
        <v>46600039</v>
      </c>
      <c r="E13" s="254">
        <v>0</v>
      </c>
      <c r="F13" s="254">
        <v>0</v>
      </c>
    </row>
    <row r="14" spans="1:6" ht="51">
      <c r="A14" s="255">
        <v>11010100</v>
      </c>
      <c r="B14" s="256" t="s">
        <v>251</v>
      </c>
      <c r="C14" s="257">
        <f t="shared" si="0"/>
        <v>41850039</v>
      </c>
      <c r="D14" s="258">
        <v>41850039</v>
      </c>
      <c r="E14" s="258">
        <v>0</v>
      </c>
      <c r="F14" s="258">
        <v>0</v>
      </c>
    </row>
    <row r="15" spans="1:6" ht="76.5">
      <c r="A15" s="255">
        <v>11010200</v>
      </c>
      <c r="B15" s="256" t="s">
        <v>252</v>
      </c>
      <c r="C15" s="257">
        <f t="shared" si="0"/>
        <v>1200000</v>
      </c>
      <c r="D15" s="258">
        <v>1200000</v>
      </c>
      <c r="E15" s="258">
        <v>0</v>
      </c>
      <c r="F15" s="258">
        <v>0</v>
      </c>
    </row>
    <row r="16" spans="1:6" ht="51">
      <c r="A16" s="255">
        <v>11010400</v>
      </c>
      <c r="B16" s="256" t="s">
        <v>253</v>
      </c>
      <c r="C16" s="257">
        <f t="shared" si="0"/>
        <v>2450000</v>
      </c>
      <c r="D16" s="258">
        <v>2450000</v>
      </c>
      <c r="E16" s="258">
        <v>0</v>
      </c>
      <c r="F16" s="258">
        <v>0</v>
      </c>
    </row>
    <row r="17" spans="1:6" ht="38.25">
      <c r="A17" s="255">
        <v>11010500</v>
      </c>
      <c r="B17" s="256" t="s">
        <v>254</v>
      </c>
      <c r="C17" s="257">
        <f t="shared" si="0"/>
        <v>1000000</v>
      </c>
      <c r="D17" s="258">
        <v>1000000</v>
      </c>
      <c r="E17" s="258">
        <v>0</v>
      </c>
      <c r="F17" s="258">
        <v>0</v>
      </c>
    </row>
    <row r="18" spans="1:6" ht="76.5">
      <c r="A18" s="255">
        <v>11010900</v>
      </c>
      <c r="B18" s="256" t="s">
        <v>20</v>
      </c>
      <c r="C18" s="257">
        <f t="shared" si="0"/>
        <v>100000</v>
      </c>
      <c r="D18" s="258">
        <v>100000</v>
      </c>
      <c r="E18" s="258">
        <v>0</v>
      </c>
      <c r="F18" s="258">
        <v>0</v>
      </c>
    </row>
    <row r="19" spans="1:6" ht="12.75">
      <c r="A19" s="251">
        <v>11020000</v>
      </c>
      <c r="B19" s="252" t="s">
        <v>21</v>
      </c>
      <c r="C19" s="253">
        <f t="shared" si="0"/>
        <v>8000</v>
      </c>
      <c r="D19" s="254">
        <v>8000</v>
      </c>
      <c r="E19" s="254">
        <v>0</v>
      </c>
      <c r="F19" s="254">
        <v>0</v>
      </c>
    </row>
    <row r="20" spans="1:6" ht="25.5">
      <c r="A20" s="255">
        <v>11020200</v>
      </c>
      <c r="B20" s="256" t="s">
        <v>22</v>
      </c>
      <c r="C20" s="257">
        <f t="shared" si="0"/>
        <v>8000</v>
      </c>
      <c r="D20" s="258">
        <v>8000</v>
      </c>
      <c r="E20" s="258">
        <v>0</v>
      </c>
      <c r="F20" s="258">
        <v>0</v>
      </c>
    </row>
    <row r="21" spans="1:6" ht="25.5">
      <c r="A21" s="251">
        <v>13000000</v>
      </c>
      <c r="B21" s="252" t="s">
        <v>255</v>
      </c>
      <c r="C21" s="253">
        <f t="shared" si="0"/>
        <v>1848806</v>
      </c>
      <c r="D21" s="254">
        <v>1848806</v>
      </c>
      <c r="E21" s="254">
        <v>0</v>
      </c>
      <c r="F21" s="254">
        <v>0</v>
      </c>
    </row>
    <row r="22" spans="1:6" ht="25.5">
      <c r="A22" s="251">
        <v>13010000</v>
      </c>
      <c r="B22" s="252" t="s">
        <v>256</v>
      </c>
      <c r="C22" s="253">
        <f t="shared" si="0"/>
        <v>1630000</v>
      </c>
      <c r="D22" s="254">
        <v>1630000</v>
      </c>
      <c r="E22" s="254">
        <v>0</v>
      </c>
      <c r="F22" s="254">
        <v>0</v>
      </c>
    </row>
    <row r="23" spans="1:6" ht="63.75">
      <c r="A23" s="255">
        <v>13010200</v>
      </c>
      <c r="B23" s="256" t="s">
        <v>23</v>
      </c>
      <c r="C23" s="257">
        <f t="shared" si="0"/>
        <v>1630000</v>
      </c>
      <c r="D23" s="258">
        <v>1630000</v>
      </c>
      <c r="E23" s="258">
        <v>0</v>
      </c>
      <c r="F23" s="258">
        <v>0</v>
      </c>
    </row>
    <row r="24" spans="1:6" ht="12.75">
      <c r="A24" s="251">
        <v>13030000</v>
      </c>
      <c r="B24" s="252" t="s">
        <v>319</v>
      </c>
      <c r="C24" s="253">
        <f t="shared" si="0"/>
        <v>218806</v>
      </c>
      <c r="D24" s="254">
        <v>218806</v>
      </c>
      <c r="E24" s="254">
        <v>0</v>
      </c>
      <c r="F24" s="254">
        <v>0</v>
      </c>
    </row>
    <row r="25" spans="1:6" ht="38.25">
      <c r="A25" s="255">
        <v>13030200</v>
      </c>
      <c r="B25" s="256" t="s">
        <v>318</v>
      </c>
      <c r="C25" s="257">
        <f t="shared" si="0"/>
        <v>218806</v>
      </c>
      <c r="D25" s="258">
        <v>218806</v>
      </c>
      <c r="E25" s="258">
        <v>0</v>
      </c>
      <c r="F25" s="258">
        <v>0</v>
      </c>
    </row>
    <row r="26" spans="1:6" ht="25.5">
      <c r="A26" s="251">
        <v>14000000</v>
      </c>
      <c r="B26" s="252" t="s">
        <v>24</v>
      </c>
      <c r="C26" s="253">
        <f t="shared" si="0"/>
        <v>8342200</v>
      </c>
      <c r="D26" s="254">
        <v>8342200</v>
      </c>
      <c r="E26" s="254">
        <v>0</v>
      </c>
      <c r="F26" s="254">
        <v>0</v>
      </c>
    </row>
    <row r="27" spans="1:6" ht="25.5">
      <c r="A27" s="251">
        <v>14020000</v>
      </c>
      <c r="B27" s="252" t="s">
        <v>313</v>
      </c>
      <c r="C27" s="253">
        <f t="shared" si="0"/>
        <v>989000</v>
      </c>
      <c r="D27" s="254">
        <v>989000</v>
      </c>
      <c r="E27" s="254">
        <v>0</v>
      </c>
      <c r="F27" s="254">
        <v>0</v>
      </c>
    </row>
    <row r="28" spans="1:6" ht="12.75">
      <c r="A28" s="255">
        <v>14021900</v>
      </c>
      <c r="B28" s="256" t="s">
        <v>25</v>
      </c>
      <c r="C28" s="257">
        <f t="shared" si="0"/>
        <v>989000</v>
      </c>
      <c r="D28" s="258">
        <v>989000</v>
      </c>
      <c r="E28" s="258">
        <v>0</v>
      </c>
      <c r="F28" s="258">
        <v>0</v>
      </c>
    </row>
    <row r="29" spans="1:6" ht="38.25">
      <c r="A29" s="251">
        <v>14030000</v>
      </c>
      <c r="B29" s="252" t="s">
        <v>312</v>
      </c>
      <c r="C29" s="253">
        <f t="shared" si="0"/>
        <v>3963200</v>
      </c>
      <c r="D29" s="254">
        <v>3963200</v>
      </c>
      <c r="E29" s="254">
        <v>0</v>
      </c>
      <c r="F29" s="254">
        <v>0</v>
      </c>
    </row>
    <row r="30" spans="1:6" ht="12.75">
      <c r="A30" s="255">
        <v>14031900</v>
      </c>
      <c r="B30" s="256" t="s">
        <v>25</v>
      </c>
      <c r="C30" s="257">
        <f t="shared" si="0"/>
        <v>3963200</v>
      </c>
      <c r="D30" s="258">
        <v>3963200</v>
      </c>
      <c r="E30" s="258">
        <v>0</v>
      </c>
      <c r="F30" s="258">
        <v>0</v>
      </c>
    </row>
    <row r="31" spans="1:6" ht="38.25">
      <c r="A31" s="255">
        <v>14040000</v>
      </c>
      <c r="B31" s="256" t="s">
        <v>26</v>
      </c>
      <c r="C31" s="257">
        <f t="shared" si="0"/>
        <v>3390000</v>
      </c>
      <c r="D31" s="258">
        <v>3390000</v>
      </c>
      <c r="E31" s="258">
        <v>0</v>
      </c>
      <c r="F31" s="258">
        <v>0</v>
      </c>
    </row>
    <row r="32" spans="1:6" ht="12.75">
      <c r="A32" s="251">
        <v>18000000</v>
      </c>
      <c r="B32" s="252" t="s">
        <v>257</v>
      </c>
      <c r="C32" s="253">
        <f t="shared" si="0"/>
        <v>20813000</v>
      </c>
      <c r="D32" s="254">
        <v>20813000</v>
      </c>
      <c r="E32" s="254">
        <v>0</v>
      </c>
      <c r="F32" s="254">
        <v>0</v>
      </c>
    </row>
    <row r="33" spans="1:6" ht="12.75">
      <c r="A33" s="251">
        <v>18010000</v>
      </c>
      <c r="B33" s="252" t="s">
        <v>27</v>
      </c>
      <c r="C33" s="253">
        <f t="shared" si="0"/>
        <v>8390600</v>
      </c>
      <c r="D33" s="254">
        <v>8390600</v>
      </c>
      <c r="E33" s="254">
        <v>0</v>
      </c>
      <c r="F33" s="254">
        <v>0</v>
      </c>
    </row>
    <row r="34" spans="1:6" ht="51">
      <c r="A34" s="255">
        <v>18010100</v>
      </c>
      <c r="B34" s="256" t="s">
        <v>28</v>
      </c>
      <c r="C34" s="257">
        <f t="shared" si="0"/>
        <v>105000</v>
      </c>
      <c r="D34" s="258">
        <v>105000</v>
      </c>
      <c r="E34" s="258">
        <v>0</v>
      </c>
      <c r="F34" s="258">
        <v>0</v>
      </c>
    </row>
    <row r="35" spans="1:6" ht="51">
      <c r="A35" s="255">
        <v>18010200</v>
      </c>
      <c r="B35" s="256" t="s">
        <v>29</v>
      </c>
      <c r="C35" s="257">
        <f t="shared" si="0"/>
        <v>375000</v>
      </c>
      <c r="D35" s="258">
        <v>375000</v>
      </c>
      <c r="E35" s="258">
        <v>0</v>
      </c>
      <c r="F35" s="258">
        <v>0</v>
      </c>
    </row>
    <row r="36" spans="1:6" ht="51">
      <c r="A36" s="255">
        <v>18010300</v>
      </c>
      <c r="B36" s="256" t="s">
        <v>30</v>
      </c>
      <c r="C36" s="257">
        <f t="shared" si="0"/>
        <v>746000</v>
      </c>
      <c r="D36" s="258">
        <v>746000</v>
      </c>
      <c r="E36" s="258">
        <v>0</v>
      </c>
      <c r="F36" s="258">
        <v>0</v>
      </c>
    </row>
    <row r="37" spans="1:6" ht="51">
      <c r="A37" s="255">
        <v>18010400</v>
      </c>
      <c r="B37" s="256" t="s">
        <v>31</v>
      </c>
      <c r="C37" s="257">
        <f t="shared" si="0"/>
        <v>587000</v>
      </c>
      <c r="D37" s="258">
        <v>587000</v>
      </c>
      <c r="E37" s="258">
        <v>0</v>
      </c>
      <c r="F37" s="258">
        <v>0</v>
      </c>
    </row>
    <row r="38" spans="1:6" ht="12.75">
      <c r="A38" s="255">
        <v>18010500</v>
      </c>
      <c r="B38" s="256" t="s">
        <v>32</v>
      </c>
      <c r="C38" s="257">
        <f t="shared" si="0"/>
        <v>1577000</v>
      </c>
      <c r="D38" s="258">
        <v>1577000</v>
      </c>
      <c r="E38" s="258">
        <v>0</v>
      </c>
      <c r="F38" s="258">
        <v>0</v>
      </c>
    </row>
    <row r="39" spans="1:6" ht="12.75">
      <c r="A39" s="255">
        <v>18010600</v>
      </c>
      <c r="B39" s="256" t="s">
        <v>33</v>
      </c>
      <c r="C39" s="257">
        <f t="shared" si="0"/>
        <v>3259700</v>
      </c>
      <c r="D39" s="258">
        <v>3259700</v>
      </c>
      <c r="E39" s="258">
        <v>0</v>
      </c>
      <c r="F39" s="258">
        <v>0</v>
      </c>
    </row>
    <row r="40" spans="1:6" ht="12.75">
      <c r="A40" s="255">
        <v>18010700</v>
      </c>
      <c r="B40" s="256" t="s">
        <v>34</v>
      </c>
      <c r="C40" s="257">
        <f t="shared" si="0"/>
        <v>482400</v>
      </c>
      <c r="D40" s="258">
        <v>482400</v>
      </c>
      <c r="E40" s="258">
        <v>0</v>
      </c>
      <c r="F40" s="258">
        <v>0</v>
      </c>
    </row>
    <row r="41" spans="1:6" ht="12.75">
      <c r="A41" s="255">
        <v>18010900</v>
      </c>
      <c r="B41" s="256" t="s">
        <v>35</v>
      </c>
      <c r="C41" s="257">
        <f t="shared" si="0"/>
        <v>1150000</v>
      </c>
      <c r="D41" s="258">
        <v>1150000</v>
      </c>
      <c r="E41" s="258">
        <v>0</v>
      </c>
      <c r="F41" s="258">
        <v>0</v>
      </c>
    </row>
    <row r="42" spans="1:6" ht="12.75">
      <c r="A42" s="255">
        <v>18011000</v>
      </c>
      <c r="B42" s="256" t="s">
        <v>258</v>
      </c>
      <c r="C42" s="257">
        <f t="shared" si="0"/>
        <v>71000</v>
      </c>
      <c r="D42" s="258">
        <v>71000</v>
      </c>
      <c r="E42" s="258">
        <v>0</v>
      </c>
      <c r="F42" s="258">
        <v>0</v>
      </c>
    </row>
    <row r="43" spans="1:6" ht="12.75">
      <c r="A43" s="255">
        <v>18011100</v>
      </c>
      <c r="B43" s="256" t="s">
        <v>259</v>
      </c>
      <c r="C43" s="257">
        <f aca="true" t="shared" si="1" ref="C43:C74">D43+E43</f>
        <v>37500</v>
      </c>
      <c r="D43" s="258">
        <v>37500</v>
      </c>
      <c r="E43" s="258">
        <v>0</v>
      </c>
      <c r="F43" s="258">
        <v>0</v>
      </c>
    </row>
    <row r="44" spans="1:6" ht="12.75">
      <c r="A44" s="251">
        <v>18030000</v>
      </c>
      <c r="B44" s="252" t="s">
        <v>36</v>
      </c>
      <c r="C44" s="253">
        <f t="shared" si="1"/>
        <v>9000</v>
      </c>
      <c r="D44" s="254">
        <v>9000</v>
      </c>
      <c r="E44" s="254">
        <v>0</v>
      </c>
      <c r="F44" s="254">
        <v>0</v>
      </c>
    </row>
    <row r="45" spans="1:6" ht="25.5">
      <c r="A45" s="255">
        <v>18030200</v>
      </c>
      <c r="B45" s="256" t="s">
        <v>37</v>
      </c>
      <c r="C45" s="257">
        <f t="shared" si="1"/>
        <v>9000</v>
      </c>
      <c r="D45" s="258">
        <v>9000</v>
      </c>
      <c r="E45" s="258">
        <v>0</v>
      </c>
      <c r="F45" s="258">
        <v>0</v>
      </c>
    </row>
    <row r="46" spans="1:6" ht="12.75">
      <c r="A46" s="251">
        <v>18050000</v>
      </c>
      <c r="B46" s="252" t="s">
        <v>38</v>
      </c>
      <c r="C46" s="253">
        <f t="shared" si="1"/>
        <v>12413400</v>
      </c>
      <c r="D46" s="254">
        <v>12413400</v>
      </c>
      <c r="E46" s="254">
        <v>0</v>
      </c>
      <c r="F46" s="254">
        <v>0</v>
      </c>
    </row>
    <row r="47" spans="1:6" ht="12.75">
      <c r="A47" s="255">
        <v>18050300</v>
      </c>
      <c r="B47" s="256" t="s">
        <v>39</v>
      </c>
      <c r="C47" s="257">
        <f t="shared" si="1"/>
        <v>2207000</v>
      </c>
      <c r="D47" s="258">
        <v>2207000</v>
      </c>
      <c r="E47" s="258">
        <v>0</v>
      </c>
      <c r="F47" s="258">
        <v>0</v>
      </c>
    </row>
    <row r="48" spans="1:6" ht="12.75">
      <c r="A48" s="255">
        <v>18050400</v>
      </c>
      <c r="B48" s="256" t="s">
        <v>40</v>
      </c>
      <c r="C48" s="257">
        <f t="shared" si="1"/>
        <v>9806400</v>
      </c>
      <c r="D48" s="258">
        <v>9806400</v>
      </c>
      <c r="E48" s="258">
        <v>0</v>
      </c>
      <c r="F48" s="258">
        <v>0</v>
      </c>
    </row>
    <row r="49" spans="1:6" ht="63.75">
      <c r="A49" s="255">
        <v>18050500</v>
      </c>
      <c r="B49" s="256" t="s">
        <v>41</v>
      </c>
      <c r="C49" s="257">
        <f t="shared" si="1"/>
        <v>400000</v>
      </c>
      <c r="D49" s="258">
        <v>400000</v>
      </c>
      <c r="E49" s="258">
        <v>0</v>
      </c>
      <c r="F49" s="258">
        <v>0</v>
      </c>
    </row>
    <row r="50" spans="1:6" ht="12.75">
      <c r="A50" s="251">
        <v>19000000</v>
      </c>
      <c r="B50" s="252" t="s">
        <v>42</v>
      </c>
      <c r="C50" s="253">
        <f t="shared" si="1"/>
        <v>85045.97</v>
      </c>
      <c r="D50" s="254">
        <v>0</v>
      </c>
      <c r="E50" s="254">
        <v>85045.97</v>
      </c>
      <c r="F50" s="254">
        <v>0</v>
      </c>
    </row>
    <row r="51" spans="1:6" ht="12.75">
      <c r="A51" s="251">
        <v>19010000</v>
      </c>
      <c r="B51" s="252" t="s">
        <v>43</v>
      </c>
      <c r="C51" s="253">
        <f t="shared" si="1"/>
        <v>77473.97</v>
      </c>
      <c r="D51" s="254">
        <v>0</v>
      </c>
      <c r="E51" s="254">
        <v>77473.97</v>
      </c>
      <c r="F51" s="254">
        <v>0</v>
      </c>
    </row>
    <row r="52" spans="1:6" ht="38.25">
      <c r="A52" s="255">
        <v>19010100</v>
      </c>
      <c r="B52" s="256" t="s">
        <v>44</v>
      </c>
      <c r="C52" s="257">
        <f t="shared" si="1"/>
        <v>22575.97</v>
      </c>
      <c r="D52" s="258">
        <v>0</v>
      </c>
      <c r="E52" s="258">
        <v>22575.97</v>
      </c>
      <c r="F52" s="258">
        <v>0</v>
      </c>
    </row>
    <row r="53" spans="1:6" ht="25.5">
      <c r="A53" s="255">
        <v>19010200</v>
      </c>
      <c r="B53" s="256" t="s">
        <v>45</v>
      </c>
      <c r="C53" s="257">
        <f t="shared" si="1"/>
        <v>22626</v>
      </c>
      <c r="D53" s="258">
        <v>0</v>
      </c>
      <c r="E53" s="258">
        <v>22626</v>
      </c>
      <c r="F53" s="258">
        <v>0</v>
      </c>
    </row>
    <row r="54" spans="1:6" ht="51">
      <c r="A54" s="255">
        <v>19010300</v>
      </c>
      <c r="B54" s="256" t="s">
        <v>46</v>
      </c>
      <c r="C54" s="257">
        <f t="shared" si="1"/>
        <v>32272</v>
      </c>
      <c r="D54" s="258">
        <v>0</v>
      </c>
      <c r="E54" s="258">
        <v>32272</v>
      </c>
      <c r="F54" s="258">
        <v>0</v>
      </c>
    </row>
    <row r="55" spans="1:6" ht="25.5">
      <c r="A55" s="251">
        <v>19050000</v>
      </c>
      <c r="B55" s="252" t="s">
        <v>47</v>
      </c>
      <c r="C55" s="253">
        <f t="shared" si="1"/>
        <v>7572</v>
      </c>
      <c r="D55" s="254">
        <v>0</v>
      </c>
      <c r="E55" s="254">
        <v>7572</v>
      </c>
      <c r="F55" s="254">
        <v>0</v>
      </c>
    </row>
    <row r="56" spans="1:6" ht="38.25">
      <c r="A56" s="255">
        <v>19050200</v>
      </c>
      <c r="B56" s="256" t="s">
        <v>48</v>
      </c>
      <c r="C56" s="257">
        <f t="shared" si="1"/>
        <v>7572</v>
      </c>
      <c r="D56" s="258">
        <v>0</v>
      </c>
      <c r="E56" s="258">
        <v>7572</v>
      </c>
      <c r="F56" s="258">
        <v>0</v>
      </c>
    </row>
    <row r="57" spans="1:6" ht="12.75">
      <c r="A57" s="251">
        <v>20000000</v>
      </c>
      <c r="B57" s="252" t="s">
        <v>49</v>
      </c>
      <c r="C57" s="253">
        <f t="shared" si="1"/>
        <v>2256688.0300000003</v>
      </c>
      <c r="D57" s="254">
        <v>1368834</v>
      </c>
      <c r="E57" s="254">
        <v>887854.03</v>
      </c>
      <c r="F57" s="254">
        <v>0</v>
      </c>
    </row>
    <row r="58" spans="1:6" ht="25.5">
      <c r="A58" s="251">
        <v>21000000</v>
      </c>
      <c r="B58" s="252" t="s">
        <v>50</v>
      </c>
      <c r="C58" s="253">
        <f t="shared" si="1"/>
        <v>148000</v>
      </c>
      <c r="D58" s="254">
        <v>148000</v>
      </c>
      <c r="E58" s="254">
        <v>0</v>
      </c>
      <c r="F58" s="254">
        <v>0</v>
      </c>
    </row>
    <row r="59" spans="1:6" ht="12.75">
      <c r="A59" s="251">
        <v>21080000</v>
      </c>
      <c r="B59" s="252" t="s">
        <v>51</v>
      </c>
      <c r="C59" s="253">
        <f t="shared" si="1"/>
        <v>148000</v>
      </c>
      <c r="D59" s="254">
        <v>148000</v>
      </c>
      <c r="E59" s="254">
        <v>0</v>
      </c>
      <c r="F59" s="254">
        <v>0</v>
      </c>
    </row>
    <row r="60" spans="1:6" ht="12.75">
      <c r="A60" s="255">
        <v>21080500</v>
      </c>
      <c r="B60" s="256" t="s">
        <v>52</v>
      </c>
      <c r="C60" s="257">
        <f t="shared" si="1"/>
        <v>0</v>
      </c>
      <c r="D60" s="258">
        <v>0</v>
      </c>
      <c r="E60" s="258">
        <v>0</v>
      </c>
      <c r="F60" s="258">
        <v>0</v>
      </c>
    </row>
    <row r="61" spans="1:6" ht="12.75">
      <c r="A61" s="255">
        <v>21081100</v>
      </c>
      <c r="B61" s="256" t="s">
        <v>53</v>
      </c>
      <c r="C61" s="257">
        <f t="shared" si="1"/>
        <v>76000</v>
      </c>
      <c r="D61" s="258">
        <v>76000</v>
      </c>
      <c r="E61" s="258">
        <v>0</v>
      </c>
      <c r="F61" s="258">
        <v>0</v>
      </c>
    </row>
    <row r="62" spans="1:6" ht="51">
      <c r="A62" s="255">
        <v>21081500</v>
      </c>
      <c r="B62" s="256" t="s">
        <v>260</v>
      </c>
      <c r="C62" s="257">
        <f t="shared" si="1"/>
        <v>72000</v>
      </c>
      <c r="D62" s="258">
        <v>72000</v>
      </c>
      <c r="E62" s="258">
        <v>0</v>
      </c>
      <c r="F62" s="258">
        <v>0</v>
      </c>
    </row>
    <row r="63" spans="1:6" ht="38.25">
      <c r="A63" s="251">
        <v>22000000</v>
      </c>
      <c r="B63" s="252" t="s">
        <v>54</v>
      </c>
      <c r="C63" s="253">
        <f t="shared" si="1"/>
        <v>1200834</v>
      </c>
      <c r="D63" s="254">
        <v>1200834</v>
      </c>
      <c r="E63" s="254">
        <v>0</v>
      </c>
      <c r="F63" s="254">
        <v>0</v>
      </c>
    </row>
    <row r="64" spans="1:6" ht="25.5">
      <c r="A64" s="251">
        <v>22010000</v>
      </c>
      <c r="B64" s="252" t="s">
        <v>55</v>
      </c>
      <c r="C64" s="253">
        <f t="shared" si="1"/>
        <v>901834</v>
      </c>
      <c r="D64" s="254">
        <v>901834</v>
      </c>
      <c r="E64" s="254">
        <v>0</v>
      </c>
      <c r="F64" s="254">
        <v>0</v>
      </c>
    </row>
    <row r="65" spans="1:6" ht="51">
      <c r="A65" s="255">
        <v>22010300</v>
      </c>
      <c r="B65" s="256" t="s">
        <v>56</v>
      </c>
      <c r="C65" s="257">
        <f t="shared" si="1"/>
        <v>15900</v>
      </c>
      <c r="D65" s="258">
        <v>15900</v>
      </c>
      <c r="E65" s="258">
        <v>0</v>
      </c>
      <c r="F65" s="258">
        <v>0</v>
      </c>
    </row>
    <row r="66" spans="1:6" ht="25.5">
      <c r="A66" s="255">
        <v>22012500</v>
      </c>
      <c r="B66" s="256" t="s">
        <v>261</v>
      </c>
      <c r="C66" s="257">
        <f t="shared" si="1"/>
        <v>884934</v>
      </c>
      <c r="D66" s="258">
        <v>884934</v>
      </c>
      <c r="E66" s="258">
        <v>0</v>
      </c>
      <c r="F66" s="258">
        <v>0</v>
      </c>
    </row>
    <row r="67" spans="1:6" ht="38.25">
      <c r="A67" s="255">
        <v>22012600</v>
      </c>
      <c r="B67" s="256" t="s">
        <v>57</v>
      </c>
      <c r="C67" s="257">
        <f t="shared" si="1"/>
        <v>1000</v>
      </c>
      <c r="D67" s="258">
        <v>1000</v>
      </c>
      <c r="E67" s="258">
        <v>0</v>
      </c>
      <c r="F67" s="258">
        <v>0</v>
      </c>
    </row>
    <row r="68" spans="1:6" ht="89.25">
      <c r="A68" s="255">
        <v>22012700</v>
      </c>
      <c r="B68" s="256" t="s">
        <v>58</v>
      </c>
      <c r="C68" s="257">
        <f t="shared" si="1"/>
        <v>0</v>
      </c>
      <c r="D68" s="258">
        <v>0</v>
      </c>
      <c r="E68" s="258">
        <v>0</v>
      </c>
      <c r="F68" s="258">
        <v>0</v>
      </c>
    </row>
    <row r="69" spans="1:6" ht="89.25">
      <c r="A69" s="255">
        <v>22012900</v>
      </c>
      <c r="B69" s="256" t="s">
        <v>59</v>
      </c>
      <c r="C69" s="257">
        <f t="shared" si="1"/>
        <v>0</v>
      </c>
      <c r="D69" s="258">
        <v>0</v>
      </c>
      <c r="E69" s="258">
        <v>0</v>
      </c>
      <c r="F69" s="258">
        <v>0</v>
      </c>
    </row>
    <row r="70" spans="1:6" ht="51">
      <c r="A70" s="251">
        <v>22080000</v>
      </c>
      <c r="B70" s="252" t="s">
        <v>60</v>
      </c>
      <c r="C70" s="253">
        <f t="shared" si="1"/>
        <v>264000</v>
      </c>
      <c r="D70" s="254">
        <v>264000</v>
      </c>
      <c r="E70" s="254">
        <v>0</v>
      </c>
      <c r="F70" s="254">
        <v>0</v>
      </c>
    </row>
    <row r="71" spans="1:6" ht="51">
      <c r="A71" s="255">
        <v>22080400</v>
      </c>
      <c r="B71" s="256" t="s">
        <v>61</v>
      </c>
      <c r="C71" s="257">
        <f t="shared" si="1"/>
        <v>264000</v>
      </c>
      <c r="D71" s="258">
        <v>264000</v>
      </c>
      <c r="E71" s="258">
        <v>0</v>
      </c>
      <c r="F71" s="258">
        <v>0</v>
      </c>
    </row>
    <row r="72" spans="1:6" ht="12.75">
      <c r="A72" s="251">
        <v>22090000</v>
      </c>
      <c r="B72" s="252" t="s">
        <v>62</v>
      </c>
      <c r="C72" s="253">
        <f t="shared" si="1"/>
        <v>35000</v>
      </c>
      <c r="D72" s="254">
        <v>35000</v>
      </c>
      <c r="E72" s="254">
        <v>0</v>
      </c>
      <c r="F72" s="254">
        <v>0</v>
      </c>
    </row>
    <row r="73" spans="1:6" ht="51">
      <c r="A73" s="255">
        <v>22090100</v>
      </c>
      <c r="B73" s="256" t="s">
        <v>63</v>
      </c>
      <c r="C73" s="257">
        <f t="shared" si="1"/>
        <v>27000</v>
      </c>
      <c r="D73" s="258">
        <v>27000</v>
      </c>
      <c r="E73" s="258">
        <v>0</v>
      </c>
      <c r="F73" s="258">
        <v>0</v>
      </c>
    </row>
    <row r="74" spans="1:6" ht="38.25">
      <c r="A74" s="255">
        <v>22090400</v>
      </c>
      <c r="B74" s="256" t="s">
        <v>64</v>
      </c>
      <c r="C74" s="257">
        <f t="shared" si="1"/>
        <v>8000</v>
      </c>
      <c r="D74" s="258">
        <v>8000</v>
      </c>
      <c r="E74" s="258">
        <v>0</v>
      </c>
      <c r="F74" s="258">
        <v>0</v>
      </c>
    </row>
    <row r="75" spans="1:6" ht="12.75">
      <c r="A75" s="251">
        <v>24000000</v>
      </c>
      <c r="B75" s="252" t="s">
        <v>65</v>
      </c>
      <c r="C75" s="253">
        <f aca="true" t="shared" si="2" ref="C75:C105">D75+E75</f>
        <v>27854.03</v>
      </c>
      <c r="D75" s="254">
        <v>20000</v>
      </c>
      <c r="E75" s="254">
        <v>7854.03</v>
      </c>
      <c r="F75" s="254">
        <v>0</v>
      </c>
    </row>
    <row r="76" spans="1:6" ht="12.75">
      <c r="A76" s="251">
        <v>24060000</v>
      </c>
      <c r="B76" s="252" t="s">
        <v>51</v>
      </c>
      <c r="C76" s="253">
        <f t="shared" si="2"/>
        <v>27854.03</v>
      </c>
      <c r="D76" s="254">
        <v>20000</v>
      </c>
      <c r="E76" s="254">
        <v>7854.03</v>
      </c>
      <c r="F76" s="254">
        <v>0</v>
      </c>
    </row>
    <row r="77" spans="1:6" ht="12.75">
      <c r="A77" s="255">
        <v>24060300</v>
      </c>
      <c r="B77" s="256" t="s">
        <v>51</v>
      </c>
      <c r="C77" s="257">
        <f t="shared" si="2"/>
        <v>20000</v>
      </c>
      <c r="D77" s="258">
        <v>20000</v>
      </c>
      <c r="E77" s="258">
        <v>0</v>
      </c>
      <c r="F77" s="258">
        <v>0</v>
      </c>
    </row>
    <row r="78" spans="1:6" ht="51">
      <c r="A78" s="255">
        <v>24062100</v>
      </c>
      <c r="B78" s="256" t="s">
        <v>66</v>
      </c>
      <c r="C78" s="257">
        <f t="shared" si="2"/>
        <v>7854.03</v>
      </c>
      <c r="D78" s="258">
        <v>0</v>
      </c>
      <c r="E78" s="258">
        <v>7854.03</v>
      </c>
      <c r="F78" s="258">
        <v>0</v>
      </c>
    </row>
    <row r="79" spans="1:6" ht="25.5">
      <c r="A79" s="251">
        <v>25000000</v>
      </c>
      <c r="B79" s="252" t="s">
        <v>67</v>
      </c>
      <c r="C79" s="253">
        <f t="shared" si="2"/>
        <v>880000</v>
      </c>
      <c r="D79" s="254">
        <v>0</v>
      </c>
      <c r="E79" s="254">
        <v>880000</v>
      </c>
      <c r="F79" s="254">
        <v>0</v>
      </c>
    </row>
    <row r="80" spans="1:6" ht="38.25">
      <c r="A80" s="251">
        <v>25010000</v>
      </c>
      <c r="B80" s="252" t="s">
        <v>68</v>
      </c>
      <c r="C80" s="253">
        <f t="shared" si="2"/>
        <v>880000</v>
      </c>
      <c r="D80" s="254">
        <v>0</v>
      </c>
      <c r="E80" s="254">
        <v>880000</v>
      </c>
      <c r="F80" s="254">
        <v>0</v>
      </c>
    </row>
    <row r="81" spans="1:6" ht="38.25">
      <c r="A81" s="255">
        <v>25010100</v>
      </c>
      <c r="B81" s="256" t="s">
        <v>69</v>
      </c>
      <c r="C81" s="257">
        <f t="shared" si="2"/>
        <v>880000</v>
      </c>
      <c r="D81" s="258">
        <v>0</v>
      </c>
      <c r="E81" s="258">
        <v>880000</v>
      </c>
      <c r="F81" s="258">
        <v>0</v>
      </c>
    </row>
    <row r="82" spans="1:6" ht="12.75">
      <c r="A82" s="251">
        <v>30000000</v>
      </c>
      <c r="B82" s="252" t="s">
        <v>70</v>
      </c>
      <c r="C82" s="253">
        <f t="shared" si="2"/>
        <v>2762144</v>
      </c>
      <c r="D82" s="254">
        <v>10000</v>
      </c>
      <c r="E82" s="254">
        <v>2752144</v>
      </c>
      <c r="F82" s="254">
        <v>2752144</v>
      </c>
    </row>
    <row r="83" spans="1:6" ht="25.5">
      <c r="A83" s="251">
        <v>31000000</v>
      </c>
      <c r="B83" s="252" t="s">
        <v>71</v>
      </c>
      <c r="C83" s="253">
        <f t="shared" si="2"/>
        <v>10000</v>
      </c>
      <c r="D83" s="254">
        <v>10000</v>
      </c>
      <c r="E83" s="254">
        <v>0</v>
      </c>
      <c r="F83" s="254">
        <v>0</v>
      </c>
    </row>
    <row r="84" spans="1:6" ht="89.25">
      <c r="A84" s="251">
        <v>31010000</v>
      </c>
      <c r="B84" s="252" t="s">
        <v>72</v>
      </c>
      <c r="C84" s="253">
        <f t="shared" si="2"/>
        <v>10000</v>
      </c>
      <c r="D84" s="254">
        <v>10000</v>
      </c>
      <c r="E84" s="254">
        <v>0</v>
      </c>
      <c r="F84" s="254">
        <v>0</v>
      </c>
    </row>
    <row r="85" spans="1:6" ht="76.5">
      <c r="A85" s="255">
        <v>31010200</v>
      </c>
      <c r="B85" s="256" t="s">
        <v>317</v>
      </c>
      <c r="C85" s="257">
        <f t="shared" si="2"/>
        <v>10000</v>
      </c>
      <c r="D85" s="258">
        <v>10000</v>
      </c>
      <c r="E85" s="258">
        <v>0</v>
      </c>
      <c r="F85" s="258">
        <v>0</v>
      </c>
    </row>
    <row r="86" spans="1:6" ht="25.5">
      <c r="A86" s="251">
        <v>33000000</v>
      </c>
      <c r="B86" s="252" t="s">
        <v>73</v>
      </c>
      <c r="C86" s="253">
        <f t="shared" si="2"/>
        <v>2752144</v>
      </c>
      <c r="D86" s="254">
        <v>0</v>
      </c>
      <c r="E86" s="254">
        <v>2752144</v>
      </c>
      <c r="F86" s="254">
        <v>2752144</v>
      </c>
    </row>
    <row r="87" spans="1:6" ht="12.75">
      <c r="A87" s="251">
        <v>33010000</v>
      </c>
      <c r="B87" s="252" t="s">
        <v>74</v>
      </c>
      <c r="C87" s="253">
        <f t="shared" si="2"/>
        <v>2752144</v>
      </c>
      <c r="D87" s="254">
        <v>0</v>
      </c>
      <c r="E87" s="254">
        <v>2752144</v>
      </c>
      <c r="F87" s="254">
        <v>2752144</v>
      </c>
    </row>
    <row r="88" spans="1:6" ht="76.5">
      <c r="A88" s="255">
        <v>33010100</v>
      </c>
      <c r="B88" s="256" t="s">
        <v>262</v>
      </c>
      <c r="C88" s="257">
        <f t="shared" si="2"/>
        <v>2752144</v>
      </c>
      <c r="D88" s="258">
        <v>0</v>
      </c>
      <c r="E88" s="258">
        <v>2752144</v>
      </c>
      <c r="F88" s="258">
        <v>2752144</v>
      </c>
    </row>
    <row r="89" spans="1:6" ht="12.75">
      <c r="A89" s="251">
        <v>50000000</v>
      </c>
      <c r="B89" s="252" t="s">
        <v>75</v>
      </c>
      <c r="C89" s="253">
        <f t="shared" si="2"/>
        <v>446000</v>
      </c>
      <c r="D89" s="254">
        <v>0</v>
      </c>
      <c r="E89" s="254">
        <v>446000</v>
      </c>
      <c r="F89" s="254">
        <v>0</v>
      </c>
    </row>
    <row r="90" spans="1:6" ht="51">
      <c r="A90" s="255">
        <v>50110000</v>
      </c>
      <c r="B90" s="256" t="s">
        <v>76</v>
      </c>
      <c r="C90" s="257">
        <f t="shared" si="2"/>
        <v>446000</v>
      </c>
      <c r="D90" s="258">
        <v>0</v>
      </c>
      <c r="E90" s="258">
        <v>446000</v>
      </c>
      <c r="F90" s="258">
        <v>0</v>
      </c>
    </row>
    <row r="91" spans="1:6" ht="12.75">
      <c r="A91" s="259" t="s">
        <v>77</v>
      </c>
      <c r="B91" s="260"/>
      <c r="C91" s="253">
        <f t="shared" si="2"/>
        <v>83161923</v>
      </c>
      <c r="D91" s="253">
        <v>78990879</v>
      </c>
      <c r="E91" s="253">
        <v>4171044</v>
      </c>
      <c r="F91" s="253">
        <v>2752144</v>
      </c>
    </row>
    <row r="92" spans="1:6" ht="12.75">
      <c r="A92" s="251">
        <v>40000000</v>
      </c>
      <c r="B92" s="252" t="s">
        <v>78</v>
      </c>
      <c r="C92" s="253">
        <f t="shared" si="2"/>
        <v>86934190.09</v>
      </c>
      <c r="D92" s="254">
        <v>81392388.09</v>
      </c>
      <c r="E92" s="254">
        <v>5541802</v>
      </c>
      <c r="F92" s="254">
        <v>5541802</v>
      </c>
    </row>
    <row r="93" spans="1:6" ht="12.75">
      <c r="A93" s="251">
        <v>41000000</v>
      </c>
      <c r="B93" s="252" t="s">
        <v>79</v>
      </c>
      <c r="C93" s="253">
        <f t="shared" si="2"/>
        <v>86934190.09</v>
      </c>
      <c r="D93" s="254">
        <v>81392388.09</v>
      </c>
      <c r="E93" s="254">
        <v>5541802</v>
      </c>
      <c r="F93" s="254">
        <v>5541802</v>
      </c>
    </row>
    <row r="94" spans="1:6" ht="12.75">
      <c r="A94" s="251">
        <v>41020000</v>
      </c>
      <c r="B94" s="252" t="s">
        <v>80</v>
      </c>
      <c r="C94" s="253">
        <f t="shared" si="2"/>
        <v>17343700</v>
      </c>
      <c r="D94" s="254">
        <v>17343700</v>
      </c>
      <c r="E94" s="254">
        <v>0</v>
      </c>
      <c r="F94" s="254">
        <v>0</v>
      </c>
    </row>
    <row r="95" spans="1:6" ht="12.75">
      <c r="A95" s="255">
        <v>41020100</v>
      </c>
      <c r="B95" s="256" t="s">
        <v>81</v>
      </c>
      <c r="C95" s="257">
        <f t="shared" si="2"/>
        <v>9002200</v>
      </c>
      <c r="D95" s="258">
        <v>9002200</v>
      </c>
      <c r="E95" s="258">
        <v>0</v>
      </c>
      <c r="F95" s="258">
        <v>0</v>
      </c>
    </row>
    <row r="96" spans="1:6" ht="63.75">
      <c r="A96" s="255">
        <v>41020200</v>
      </c>
      <c r="B96" s="256" t="s">
        <v>82</v>
      </c>
      <c r="C96" s="257">
        <f t="shared" si="2"/>
        <v>8341500</v>
      </c>
      <c r="D96" s="258">
        <v>8341500</v>
      </c>
      <c r="E96" s="258">
        <v>0</v>
      </c>
      <c r="F96" s="258">
        <v>0</v>
      </c>
    </row>
    <row r="97" spans="1:6" ht="12.75">
      <c r="A97" s="251">
        <v>41030000</v>
      </c>
      <c r="B97" s="252" t="s">
        <v>83</v>
      </c>
      <c r="C97" s="253">
        <f t="shared" si="2"/>
        <v>69590490.09</v>
      </c>
      <c r="D97" s="254">
        <v>64048688.09</v>
      </c>
      <c r="E97" s="254">
        <v>5541802</v>
      </c>
      <c r="F97" s="254">
        <v>5541802</v>
      </c>
    </row>
    <row r="98" spans="1:6" ht="38.25">
      <c r="A98" s="255">
        <v>41033200</v>
      </c>
      <c r="B98" s="256" t="s">
        <v>84</v>
      </c>
      <c r="C98" s="257">
        <f t="shared" si="2"/>
        <v>5076800</v>
      </c>
      <c r="D98" s="258">
        <v>1692300</v>
      </c>
      <c r="E98" s="258">
        <v>3384500</v>
      </c>
      <c r="F98" s="258">
        <v>3384500</v>
      </c>
    </row>
    <row r="99" spans="1:6" ht="25.5">
      <c r="A99" s="255">
        <v>41033900</v>
      </c>
      <c r="B99" s="256" t="s">
        <v>85</v>
      </c>
      <c r="C99" s="257">
        <f t="shared" si="2"/>
        <v>37448100</v>
      </c>
      <c r="D99" s="258">
        <v>37448100</v>
      </c>
      <c r="E99" s="258">
        <v>0</v>
      </c>
      <c r="F99" s="258">
        <v>0</v>
      </c>
    </row>
    <row r="100" spans="1:6" ht="25.5">
      <c r="A100" s="255">
        <v>41034200</v>
      </c>
      <c r="B100" s="256" t="s">
        <v>152</v>
      </c>
      <c r="C100" s="257">
        <f t="shared" si="2"/>
        <v>22628200</v>
      </c>
      <c r="D100" s="258">
        <v>22628200</v>
      </c>
      <c r="E100" s="258">
        <v>0</v>
      </c>
      <c r="F100" s="258">
        <v>0</v>
      </c>
    </row>
    <row r="101" spans="1:6" ht="51">
      <c r="A101" s="255">
        <v>41034500</v>
      </c>
      <c r="B101" s="256" t="s">
        <v>436</v>
      </c>
      <c r="C101" s="257">
        <f t="shared" si="2"/>
        <v>1489790</v>
      </c>
      <c r="D101" s="258">
        <v>869790</v>
      </c>
      <c r="E101" s="258">
        <v>620000</v>
      </c>
      <c r="F101" s="258">
        <v>620000</v>
      </c>
    </row>
    <row r="102" spans="1:6" ht="12.75">
      <c r="A102" s="255">
        <v>41035000</v>
      </c>
      <c r="B102" s="256" t="s">
        <v>86</v>
      </c>
      <c r="C102" s="257">
        <f t="shared" si="2"/>
        <v>746185</v>
      </c>
      <c r="D102" s="258">
        <v>600183</v>
      </c>
      <c r="E102" s="258">
        <v>146002</v>
      </c>
      <c r="F102" s="258">
        <v>146002</v>
      </c>
    </row>
    <row r="103" spans="1:6" ht="51">
      <c r="A103" s="255">
        <v>41035200</v>
      </c>
      <c r="B103" s="256" t="s">
        <v>307</v>
      </c>
      <c r="C103" s="257">
        <f t="shared" si="2"/>
        <v>1391300</v>
      </c>
      <c r="D103" s="258">
        <v>0</v>
      </c>
      <c r="E103" s="258">
        <v>1391300</v>
      </c>
      <c r="F103" s="258">
        <v>1391300</v>
      </c>
    </row>
    <row r="104" spans="1:6" ht="89.25">
      <c r="A104" s="255">
        <v>41036600</v>
      </c>
      <c r="B104" s="256" t="s">
        <v>87</v>
      </c>
      <c r="C104" s="257">
        <f t="shared" si="2"/>
        <v>810115.09</v>
      </c>
      <c r="D104" s="258">
        <v>810115.09</v>
      </c>
      <c r="E104" s="258">
        <v>0</v>
      </c>
      <c r="F104" s="258">
        <v>0</v>
      </c>
    </row>
    <row r="105" spans="1:6" ht="12.75">
      <c r="A105" s="259" t="s">
        <v>88</v>
      </c>
      <c r="B105" s="260"/>
      <c r="C105" s="253">
        <f t="shared" si="2"/>
        <v>170096113.09</v>
      </c>
      <c r="D105" s="253">
        <v>160383267.09</v>
      </c>
      <c r="E105" s="253">
        <v>9712846</v>
      </c>
      <c r="F105" s="253">
        <v>8293946</v>
      </c>
    </row>
    <row r="108" spans="2:5" ht="12.75">
      <c r="B108" s="261"/>
      <c r="E108" s="261"/>
    </row>
    <row r="109" spans="1:4" ht="12.75">
      <c r="A109" s="247" t="s">
        <v>136</v>
      </c>
      <c r="D109" s="247" t="s">
        <v>334</v>
      </c>
    </row>
  </sheetData>
  <sheetProtection/>
  <mergeCells count="9">
    <mergeCell ref="D1:F4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2"/>
  <sheetViews>
    <sheetView view="pageBreakPreview" zoomScale="73" zoomScaleNormal="65" zoomScaleSheetLayoutView="73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" sqref="C4:E4"/>
    </sheetView>
  </sheetViews>
  <sheetFormatPr defaultColWidth="10.66015625" defaultRowHeight="12.75"/>
  <cols>
    <col min="1" max="1" width="24.16015625" style="232" customWidth="1"/>
    <col min="2" max="2" width="72.33203125" style="232" customWidth="1"/>
    <col min="3" max="3" width="16.33203125" style="232" customWidth="1"/>
    <col min="4" max="4" width="17.5" style="232" customWidth="1"/>
    <col min="5" max="5" width="20.16015625" style="232" customWidth="1"/>
    <col min="6" max="6" width="15.5" style="232" customWidth="1"/>
    <col min="7" max="10" width="46" style="232" customWidth="1"/>
    <col min="11" max="16384" width="10.66015625" style="232" customWidth="1"/>
  </cols>
  <sheetData>
    <row r="1" spans="1:38" s="228" customFormat="1" ht="20.25" customHeight="1">
      <c r="A1" s="226"/>
      <c r="B1" s="226"/>
      <c r="C1" s="292" t="s">
        <v>507</v>
      </c>
      <c r="D1" s="292"/>
      <c r="E1" s="292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38" s="228" customFormat="1" ht="18" customHeight="1">
      <c r="A2" s="229"/>
      <c r="B2" s="229"/>
      <c r="C2" s="292" t="s">
        <v>508</v>
      </c>
      <c r="D2" s="292"/>
      <c r="E2" s="292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38" s="228" customFormat="1" ht="18" customHeight="1">
      <c r="A3" s="229"/>
      <c r="B3" s="229"/>
      <c r="C3" s="292" t="s">
        <v>509</v>
      </c>
      <c r="D3" s="292"/>
      <c r="E3" s="292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</row>
    <row r="4" spans="1:38" s="228" customFormat="1" ht="18" customHeight="1">
      <c r="A4" s="229"/>
      <c r="B4" s="229"/>
      <c r="C4" s="292" t="s">
        <v>529</v>
      </c>
      <c r="D4" s="292"/>
      <c r="E4" s="292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</row>
    <row r="5" spans="1:38" s="228" customFormat="1" ht="37.5" customHeight="1">
      <c r="A5" s="288" t="s">
        <v>510</v>
      </c>
      <c r="B5" s="288"/>
      <c r="C5" s="288"/>
      <c r="D5" s="288"/>
      <c r="E5" s="288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</row>
    <row r="6" spans="1:5" ht="16.5" customHeight="1">
      <c r="A6" s="230"/>
      <c r="B6" s="230"/>
      <c r="C6" s="230"/>
      <c r="D6" s="230"/>
      <c r="E6" s="231" t="s">
        <v>197</v>
      </c>
    </row>
    <row r="7" spans="1:5" s="235" customFormat="1" ht="74.25" customHeight="1">
      <c r="A7" s="233" t="s">
        <v>511</v>
      </c>
      <c r="B7" s="234" t="s">
        <v>361</v>
      </c>
      <c r="C7" s="234" t="s">
        <v>133</v>
      </c>
      <c r="D7" s="234" t="s">
        <v>134</v>
      </c>
      <c r="E7" s="234" t="s">
        <v>135</v>
      </c>
    </row>
    <row r="8" spans="1:5" ht="18" customHeight="1">
      <c r="A8" s="234">
        <v>1</v>
      </c>
      <c r="B8" s="234">
        <v>2</v>
      </c>
      <c r="C8" s="234">
        <v>3</v>
      </c>
      <c r="D8" s="236">
        <v>4</v>
      </c>
      <c r="E8" s="236">
        <v>5</v>
      </c>
    </row>
    <row r="9" spans="1:5" ht="40.5" customHeight="1">
      <c r="A9" s="289" t="s">
        <v>512</v>
      </c>
      <c r="B9" s="237" t="s">
        <v>513</v>
      </c>
      <c r="C9" s="238">
        <v>60000</v>
      </c>
      <c r="D9" s="238">
        <v>60000</v>
      </c>
      <c r="E9" s="239"/>
    </row>
    <row r="10" spans="1:5" ht="42" customHeight="1">
      <c r="A10" s="290"/>
      <c r="B10" s="237" t="s">
        <v>514</v>
      </c>
      <c r="C10" s="238">
        <v>15000</v>
      </c>
      <c r="D10" s="238">
        <v>15000</v>
      </c>
      <c r="E10" s="239"/>
    </row>
    <row r="11" spans="1:5" s="240" customFormat="1" ht="37.5">
      <c r="A11" s="290"/>
      <c r="B11" s="237" t="s">
        <v>515</v>
      </c>
      <c r="C11" s="238">
        <v>5000</v>
      </c>
      <c r="D11" s="238">
        <v>5000</v>
      </c>
      <c r="E11" s="239"/>
    </row>
    <row r="12" spans="1:5" ht="37.5">
      <c r="A12" s="290"/>
      <c r="B12" s="237" t="s">
        <v>516</v>
      </c>
      <c r="C12" s="241">
        <v>6000</v>
      </c>
      <c r="D12" s="241">
        <v>6000</v>
      </c>
      <c r="E12" s="241"/>
    </row>
    <row r="13" spans="1:5" ht="37.5">
      <c r="A13" s="290"/>
      <c r="B13" s="237" t="s">
        <v>517</v>
      </c>
      <c r="C13" s="241">
        <v>10000</v>
      </c>
      <c r="D13" s="241">
        <v>10000</v>
      </c>
      <c r="E13" s="241"/>
    </row>
    <row r="14" spans="1:5" ht="45" customHeight="1">
      <c r="A14" s="290"/>
      <c r="B14" s="237" t="s">
        <v>518</v>
      </c>
      <c r="C14" s="238">
        <v>25000</v>
      </c>
      <c r="D14" s="238">
        <v>25000</v>
      </c>
      <c r="E14" s="239"/>
    </row>
    <row r="15" spans="1:5" ht="37.5" customHeight="1">
      <c r="A15" s="290"/>
      <c r="B15" s="237" t="s">
        <v>519</v>
      </c>
      <c r="C15" s="238">
        <v>20000</v>
      </c>
      <c r="D15" s="238"/>
      <c r="E15" s="239">
        <v>20000</v>
      </c>
    </row>
    <row r="16" spans="1:5" ht="42" customHeight="1">
      <c r="A16" s="290"/>
      <c r="B16" s="237" t="s">
        <v>520</v>
      </c>
      <c r="C16" s="238">
        <v>3098</v>
      </c>
      <c r="D16" s="238">
        <v>3098</v>
      </c>
      <c r="E16" s="239"/>
    </row>
    <row r="17" spans="1:5" ht="39" customHeight="1">
      <c r="A17" s="290"/>
      <c r="B17" s="237" t="s">
        <v>521</v>
      </c>
      <c r="C17" s="238">
        <v>35000</v>
      </c>
      <c r="D17" s="238">
        <v>35000</v>
      </c>
      <c r="E17" s="239"/>
    </row>
    <row r="18" spans="1:5" ht="39.75" customHeight="1">
      <c r="A18" s="290"/>
      <c r="B18" s="237" t="s">
        <v>520</v>
      </c>
      <c r="C18" s="238">
        <v>26902</v>
      </c>
      <c r="D18" s="238"/>
      <c r="E18" s="239">
        <v>26902</v>
      </c>
    </row>
    <row r="19" spans="1:5" ht="53.25" customHeight="1">
      <c r="A19" s="290"/>
      <c r="B19" s="237" t="s">
        <v>522</v>
      </c>
      <c r="C19" s="238">
        <v>10000</v>
      </c>
      <c r="D19" s="238"/>
      <c r="E19" s="239">
        <v>10000</v>
      </c>
    </row>
    <row r="20" spans="1:5" ht="34.5" customHeight="1">
      <c r="A20" s="290"/>
      <c r="B20" s="242" t="s">
        <v>0</v>
      </c>
      <c r="C20" s="239">
        <v>150000</v>
      </c>
      <c r="D20" s="239">
        <v>150000</v>
      </c>
      <c r="E20" s="239"/>
    </row>
    <row r="21" spans="1:5" ht="55.5" customHeight="1">
      <c r="A21" s="290"/>
      <c r="B21" s="237" t="s">
        <v>1</v>
      </c>
      <c r="C21" s="238">
        <v>27698</v>
      </c>
      <c r="D21" s="238">
        <v>27698</v>
      </c>
      <c r="E21" s="239"/>
    </row>
    <row r="22" spans="1:5" ht="60" customHeight="1">
      <c r="A22" s="290"/>
      <c r="B22" s="237" t="s">
        <v>2</v>
      </c>
      <c r="C22" s="238">
        <v>35000</v>
      </c>
      <c r="D22" s="238">
        <v>35000</v>
      </c>
      <c r="E22" s="239"/>
    </row>
    <row r="23" spans="1:5" ht="57.75" customHeight="1">
      <c r="A23" s="290"/>
      <c r="B23" s="237" t="s">
        <v>1</v>
      </c>
      <c r="C23" s="238">
        <f>2302</f>
        <v>2302</v>
      </c>
      <c r="D23" s="238">
        <v>2302</v>
      </c>
      <c r="E23" s="239"/>
    </row>
    <row r="24" spans="1:5" ht="51" customHeight="1">
      <c r="A24" s="290"/>
      <c r="B24" s="237" t="s">
        <v>3</v>
      </c>
      <c r="C24" s="238">
        <v>24348</v>
      </c>
      <c r="D24" s="238"/>
      <c r="E24" s="239">
        <v>24348</v>
      </c>
    </row>
    <row r="25" spans="1:5" ht="51.75" customHeight="1">
      <c r="A25" s="290"/>
      <c r="B25" s="237" t="s">
        <v>3</v>
      </c>
      <c r="C25" s="238">
        <v>10652</v>
      </c>
      <c r="D25" s="238"/>
      <c r="E25" s="239">
        <v>10652</v>
      </c>
    </row>
    <row r="26" spans="1:5" ht="42.75" customHeight="1">
      <c r="A26" s="290"/>
      <c r="B26" s="237" t="s">
        <v>4</v>
      </c>
      <c r="C26" s="238">
        <v>20000</v>
      </c>
      <c r="D26" s="238">
        <v>20000</v>
      </c>
      <c r="E26" s="239"/>
    </row>
    <row r="27" spans="1:5" ht="70.5" customHeight="1">
      <c r="A27" s="291"/>
      <c r="B27" s="237" t="s">
        <v>5</v>
      </c>
      <c r="C27" s="238">
        <v>60000</v>
      </c>
      <c r="D27" s="238">
        <v>60000</v>
      </c>
      <c r="E27" s="239"/>
    </row>
    <row r="28" spans="1:5" ht="39" customHeight="1">
      <c r="A28" s="289" t="s">
        <v>512</v>
      </c>
      <c r="B28" s="237" t="s">
        <v>6</v>
      </c>
      <c r="C28" s="238">
        <v>15000</v>
      </c>
      <c r="D28" s="238"/>
      <c r="E28" s="239">
        <v>15000</v>
      </c>
    </row>
    <row r="29" spans="1:5" ht="36.75" customHeight="1">
      <c r="A29" s="290"/>
      <c r="B29" s="237" t="s">
        <v>7</v>
      </c>
      <c r="C29" s="238">
        <v>6000</v>
      </c>
      <c r="D29" s="238">
        <v>6000</v>
      </c>
      <c r="E29" s="239"/>
    </row>
    <row r="30" spans="1:5" ht="36" customHeight="1">
      <c r="A30" s="290"/>
      <c r="B30" s="237" t="s">
        <v>8</v>
      </c>
      <c r="C30" s="238">
        <v>4500</v>
      </c>
      <c r="D30" s="238">
        <v>4500</v>
      </c>
      <c r="E30" s="239"/>
    </row>
    <row r="31" spans="1:5" ht="58.5" customHeight="1">
      <c r="A31" s="290"/>
      <c r="B31" s="237" t="s">
        <v>9</v>
      </c>
      <c r="C31" s="238">
        <v>30000</v>
      </c>
      <c r="D31" s="238">
        <v>30000</v>
      </c>
      <c r="E31" s="239"/>
    </row>
    <row r="32" spans="1:5" ht="60" customHeight="1">
      <c r="A32" s="290"/>
      <c r="B32" s="237" t="s">
        <v>10</v>
      </c>
      <c r="C32" s="238">
        <v>20000</v>
      </c>
      <c r="D32" s="238"/>
      <c r="E32" s="239">
        <v>20000</v>
      </c>
    </row>
    <row r="33" spans="1:5" ht="39" customHeight="1">
      <c r="A33" s="290"/>
      <c r="B33" s="237" t="s">
        <v>11</v>
      </c>
      <c r="C33" s="238">
        <v>12000</v>
      </c>
      <c r="D33" s="238">
        <v>3800</v>
      </c>
      <c r="E33" s="239">
        <v>8200</v>
      </c>
    </row>
    <row r="34" spans="1:5" ht="37.5" customHeight="1">
      <c r="A34" s="290"/>
      <c r="B34" s="237" t="s">
        <v>12</v>
      </c>
      <c r="C34" s="238">
        <v>25000</v>
      </c>
      <c r="D34" s="238">
        <v>25000</v>
      </c>
      <c r="E34" s="239"/>
    </row>
    <row r="35" spans="1:5" ht="41.25" customHeight="1">
      <c r="A35" s="290"/>
      <c r="B35" s="237" t="s">
        <v>13</v>
      </c>
      <c r="C35" s="238">
        <v>40000</v>
      </c>
      <c r="D35" s="238">
        <v>40000</v>
      </c>
      <c r="E35" s="239"/>
    </row>
    <row r="36" spans="1:5" ht="81.75" customHeight="1">
      <c r="A36" s="290"/>
      <c r="B36" s="237" t="s">
        <v>14</v>
      </c>
      <c r="C36" s="238">
        <v>39</v>
      </c>
      <c r="D36" s="238">
        <v>39</v>
      </c>
      <c r="E36" s="239"/>
    </row>
    <row r="37" spans="1:5" ht="75">
      <c r="A37" s="290"/>
      <c r="B37" s="237" t="s">
        <v>14</v>
      </c>
      <c r="C37" s="243">
        <v>56</v>
      </c>
      <c r="D37" s="243">
        <v>56</v>
      </c>
      <c r="E37" s="243"/>
    </row>
    <row r="38" spans="1:5" ht="75">
      <c r="A38" s="290"/>
      <c r="B38" s="244" t="s">
        <v>14</v>
      </c>
      <c r="C38" s="243">
        <v>47590</v>
      </c>
      <c r="D38" s="243">
        <v>36690</v>
      </c>
      <c r="E38" s="243">
        <v>10900</v>
      </c>
    </row>
    <row r="39" spans="1:5" ht="18.75">
      <c r="A39" s="234"/>
      <c r="B39" s="245" t="s">
        <v>15</v>
      </c>
      <c r="C39" s="246">
        <f>SUM(C9:C38)</f>
        <v>746185</v>
      </c>
      <c r="D39" s="246">
        <f>SUM(D9:D38)</f>
        <v>600183</v>
      </c>
      <c r="E39" s="246">
        <f>SUM(E9:E38)</f>
        <v>146002</v>
      </c>
    </row>
    <row r="42" spans="1:3" ht="18.75">
      <c r="A42" s="232" t="s">
        <v>136</v>
      </c>
      <c r="C42" s="232" t="s">
        <v>334</v>
      </c>
    </row>
  </sheetData>
  <sheetProtection/>
  <mergeCells count="7">
    <mergeCell ref="A5:E5"/>
    <mergeCell ref="A9:A27"/>
    <mergeCell ref="A28:A38"/>
    <mergeCell ref="C1:E1"/>
    <mergeCell ref="C2:E2"/>
    <mergeCell ref="C3:E3"/>
    <mergeCell ref="C4:E4"/>
  </mergeCells>
  <printOptions horizontalCentered="1"/>
  <pageMargins left="0.7874015748031497" right="0.1968503937007874" top="0.5905511811023623" bottom="0.5905511811023623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C3" sqref="C3:F3"/>
    </sheetView>
  </sheetViews>
  <sheetFormatPr defaultColWidth="9.16015625" defaultRowHeight="12.75"/>
  <cols>
    <col min="1" max="1" width="9.5" style="3" customWidth="1"/>
    <col min="2" max="2" width="52" style="3" customWidth="1"/>
    <col min="3" max="6" width="16.33203125" style="3" customWidth="1"/>
    <col min="7" max="7" width="9.16015625" style="3" customWidth="1"/>
    <col min="8" max="11" width="13.66015625" style="3" customWidth="1"/>
    <col min="12" max="12" width="9.16015625" style="3" customWidth="1"/>
    <col min="13" max="16384" width="9.16015625" style="170" customWidth="1"/>
  </cols>
  <sheetData>
    <row r="1" spans="1:12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2.75" customHeight="1"/>
    <row r="3" spans="3:13" ht="78" customHeight="1">
      <c r="C3" s="295" t="s">
        <v>528</v>
      </c>
      <c r="D3" s="295"/>
      <c r="E3" s="295"/>
      <c r="F3" s="295"/>
      <c r="M3" s="3"/>
    </row>
    <row r="4" spans="1:6" ht="25.5" customHeight="1">
      <c r="A4" s="296" t="s">
        <v>409</v>
      </c>
      <c r="B4" s="296"/>
      <c r="C4" s="296"/>
      <c r="D4" s="296"/>
      <c r="E4" s="296"/>
      <c r="F4" s="296"/>
    </row>
    <row r="5" spans="1:6" ht="12.75" customHeight="1">
      <c r="A5" s="297"/>
      <c r="B5" s="297"/>
      <c r="C5" s="297"/>
      <c r="D5" s="297"/>
      <c r="E5" s="297"/>
      <c r="F5" s="86" t="s">
        <v>197</v>
      </c>
    </row>
    <row r="6" spans="1:12" s="173" customFormat="1" ht="24.75" customHeight="1">
      <c r="A6" s="298" t="s">
        <v>244</v>
      </c>
      <c r="B6" s="298" t="s">
        <v>410</v>
      </c>
      <c r="C6" s="298" t="s">
        <v>133</v>
      </c>
      <c r="D6" s="298" t="s">
        <v>134</v>
      </c>
      <c r="E6" s="298" t="s">
        <v>135</v>
      </c>
      <c r="F6" s="298"/>
      <c r="G6" s="172"/>
      <c r="H6" s="172"/>
      <c r="I6" s="172"/>
      <c r="J6" s="172"/>
      <c r="K6" s="172"/>
      <c r="L6" s="172"/>
    </row>
    <row r="7" spans="1:12" s="173" customFormat="1" ht="38.25" customHeight="1">
      <c r="A7" s="298"/>
      <c r="B7" s="298"/>
      <c r="C7" s="298"/>
      <c r="D7" s="298"/>
      <c r="E7" s="171" t="s">
        <v>133</v>
      </c>
      <c r="F7" s="174" t="s">
        <v>411</v>
      </c>
      <c r="G7" s="172"/>
      <c r="H7" s="172"/>
      <c r="I7" s="172">
        <v>8397354</v>
      </c>
      <c r="J7" s="172">
        <v>10894411.02</v>
      </c>
      <c r="K7" s="172"/>
      <c r="L7" s="172"/>
    </row>
    <row r="8" spans="1:12" s="178" customFormat="1" ht="26.25" customHeight="1">
      <c r="A8" s="175" t="s">
        <v>412</v>
      </c>
      <c r="B8" s="176" t="s">
        <v>413</v>
      </c>
      <c r="C8" s="177">
        <f>C9</f>
        <v>2507157.0199999996</v>
      </c>
      <c r="D8" s="177">
        <f>D9</f>
        <v>-8128804</v>
      </c>
      <c r="E8" s="177">
        <f>E9</f>
        <v>10635961.02</v>
      </c>
      <c r="F8" s="177">
        <f>F9</f>
        <v>10005156.88</v>
      </c>
      <c r="G8" s="3"/>
      <c r="H8" s="3"/>
      <c r="I8" s="3"/>
      <c r="J8" s="3"/>
      <c r="K8" s="3"/>
      <c r="L8" s="3"/>
    </row>
    <row r="9" spans="1:12" s="182" customFormat="1" ht="36" customHeight="1">
      <c r="A9" s="175" t="s">
        <v>414</v>
      </c>
      <c r="B9" s="179" t="s">
        <v>415</v>
      </c>
      <c r="C9" s="177">
        <f>D9+E9</f>
        <v>2507157.0199999996</v>
      </c>
      <c r="D9" s="180">
        <f>D10-D11+D12</f>
        <v>-8128804</v>
      </c>
      <c r="E9" s="180">
        <f>E10-E11+E12</f>
        <v>10635961.02</v>
      </c>
      <c r="F9" s="180">
        <f>F10-F11+F12</f>
        <v>10005156.88</v>
      </c>
      <c r="G9" s="181"/>
      <c r="H9" s="181"/>
      <c r="I9" s="181"/>
      <c r="J9" s="181"/>
      <c r="K9" s="181"/>
      <c r="L9" s="181"/>
    </row>
    <row r="10" spans="1:12" s="187" customFormat="1" ht="20.25" customHeight="1">
      <c r="A10" s="183" t="s">
        <v>416</v>
      </c>
      <c r="B10" s="184" t="s">
        <v>417</v>
      </c>
      <c r="C10" s="177">
        <f>D10+E10</f>
        <v>2553567.5300000003</v>
      </c>
      <c r="D10" s="185">
        <v>1711595.51</v>
      </c>
      <c r="E10" s="185">
        <f>831872.02+10100</f>
        <v>841972.02</v>
      </c>
      <c r="F10" s="186">
        <v>211167.88</v>
      </c>
      <c r="G10" s="181"/>
      <c r="H10" s="198">
        <f>C10-C11</f>
        <v>2507157.0200000005</v>
      </c>
      <c r="I10" s="198">
        <f>D10-D11</f>
        <v>1665185</v>
      </c>
      <c r="J10" s="198">
        <f>E10-E11</f>
        <v>841972.02</v>
      </c>
      <c r="K10" s="198">
        <f>F10-F11</f>
        <v>211167.88</v>
      </c>
      <c r="L10" s="198"/>
    </row>
    <row r="11" spans="1:12" s="187" customFormat="1" ht="20.25" customHeight="1">
      <c r="A11" s="183" t="s">
        <v>418</v>
      </c>
      <c r="B11" s="184" t="s">
        <v>419</v>
      </c>
      <c r="C11" s="177">
        <f>D11+E11</f>
        <v>46410.51</v>
      </c>
      <c r="D11" s="185">
        <v>46410.51</v>
      </c>
      <c r="E11" s="185">
        <v>0</v>
      </c>
      <c r="F11" s="186">
        <v>0</v>
      </c>
      <c r="G11" s="181"/>
      <c r="H11" s="181"/>
      <c r="I11" s="181"/>
      <c r="J11" s="181"/>
      <c r="K11" s="181"/>
      <c r="L11" s="181"/>
    </row>
    <row r="12" spans="1:12" s="187" customFormat="1" ht="45">
      <c r="A12" s="183" t="s">
        <v>420</v>
      </c>
      <c r="B12" s="184" t="s">
        <v>421</v>
      </c>
      <c r="C12" s="177">
        <f>D12+E12</f>
        <v>0</v>
      </c>
      <c r="D12" s="185">
        <f>-3500000-1167650+30000-2000-90643-442850-216000-54000-14700-39000+107746-852190-3821252+268550</f>
        <v>-9793989</v>
      </c>
      <c r="E12" s="185">
        <f>3500000+1167650-30000+2000+90643+442850+216000+54000+14700+39000-107746+852190+3821252-268550</f>
        <v>9793989</v>
      </c>
      <c r="F12" s="185">
        <f>3500000+1167650-30000+2000+90643+442850+216000+54000+14700+39000-107746+852190+3821252-268550</f>
        <v>9793989</v>
      </c>
      <c r="G12" s="181"/>
      <c r="H12" s="181"/>
      <c r="I12" s="198">
        <f>I10+I7</f>
        <v>10062539</v>
      </c>
      <c r="J12" s="198">
        <f>J7-J10</f>
        <v>10052439</v>
      </c>
      <c r="K12" s="181"/>
      <c r="L12" s="181"/>
    </row>
    <row r="13" spans="1:12" s="187" customFormat="1" ht="20.25" customHeight="1">
      <c r="A13" s="175"/>
      <c r="B13" s="179" t="s">
        <v>422</v>
      </c>
      <c r="C13" s="177">
        <f aca="true" t="shared" si="0" ref="C13:F14">C14</f>
        <v>2507157.0199999996</v>
      </c>
      <c r="D13" s="177">
        <f t="shared" si="0"/>
        <v>-8128804</v>
      </c>
      <c r="E13" s="177">
        <f t="shared" si="0"/>
        <v>10635961.02</v>
      </c>
      <c r="F13" s="177">
        <f t="shared" si="0"/>
        <v>10005156.88</v>
      </c>
      <c r="G13" s="181"/>
      <c r="H13" s="181"/>
      <c r="I13" s="181"/>
      <c r="J13" s="181"/>
      <c r="K13" s="181"/>
      <c r="L13" s="181"/>
    </row>
    <row r="14" spans="1:12" s="187" customFormat="1" ht="20.25" customHeight="1">
      <c r="A14" s="175" t="s">
        <v>423</v>
      </c>
      <c r="B14" s="179" t="s">
        <v>424</v>
      </c>
      <c r="C14" s="177">
        <f t="shared" si="0"/>
        <v>2507157.0199999996</v>
      </c>
      <c r="D14" s="177">
        <f t="shared" si="0"/>
        <v>-8128804</v>
      </c>
      <c r="E14" s="177">
        <f t="shared" si="0"/>
        <v>10635961.02</v>
      </c>
      <c r="F14" s="177">
        <f t="shared" si="0"/>
        <v>10005156.88</v>
      </c>
      <c r="G14" s="181"/>
      <c r="H14" s="181"/>
      <c r="I14" s="181"/>
      <c r="J14" s="181"/>
      <c r="K14" s="181"/>
      <c r="L14" s="181"/>
    </row>
    <row r="15" spans="1:12" s="187" customFormat="1" ht="20.25" customHeight="1">
      <c r="A15" s="183" t="s">
        <v>425</v>
      </c>
      <c r="B15" s="179" t="s">
        <v>426</v>
      </c>
      <c r="C15" s="177">
        <f>D15+E15</f>
        <v>2507157.0199999996</v>
      </c>
      <c r="D15" s="185">
        <f>D16-D17+D18</f>
        <v>-8128804</v>
      </c>
      <c r="E15" s="185">
        <f>E16-E17+E18</f>
        <v>10635961.02</v>
      </c>
      <c r="F15" s="185">
        <f>F16-F17+F18</f>
        <v>10005156.88</v>
      </c>
      <c r="G15" s="181"/>
      <c r="H15" s="181"/>
      <c r="I15" s="181"/>
      <c r="J15" s="181"/>
      <c r="K15" s="181"/>
      <c r="L15" s="181"/>
    </row>
    <row r="16" spans="1:12" s="187" customFormat="1" ht="20.25" customHeight="1">
      <c r="A16" s="183" t="s">
        <v>427</v>
      </c>
      <c r="B16" s="184" t="s">
        <v>417</v>
      </c>
      <c r="C16" s="177">
        <f>D16+E16</f>
        <v>2553567.5300000003</v>
      </c>
      <c r="D16" s="185">
        <v>1711595.51</v>
      </c>
      <c r="E16" s="185">
        <f>831872.02+10100</f>
        <v>841972.02</v>
      </c>
      <c r="F16" s="186">
        <v>211167.88</v>
      </c>
      <c r="G16" s="181"/>
      <c r="H16" s="181"/>
      <c r="I16" s="181"/>
      <c r="J16" s="181"/>
      <c r="K16" s="181"/>
      <c r="L16" s="181"/>
    </row>
    <row r="17" spans="1:12" s="182" customFormat="1" ht="36.75" customHeight="1">
      <c r="A17" s="183" t="s">
        <v>428</v>
      </c>
      <c r="B17" s="184" t="s">
        <v>419</v>
      </c>
      <c r="C17" s="177">
        <f>D17+E17</f>
        <v>46410.51</v>
      </c>
      <c r="D17" s="185">
        <v>46410.51</v>
      </c>
      <c r="E17" s="188">
        <v>0</v>
      </c>
      <c r="F17" s="186">
        <v>0</v>
      </c>
      <c r="G17" s="181"/>
      <c r="H17" s="181"/>
      <c r="I17" s="181"/>
      <c r="J17" s="181"/>
      <c r="K17" s="181"/>
      <c r="L17" s="181"/>
    </row>
    <row r="18" spans="1:12" s="187" customFormat="1" ht="45">
      <c r="A18" s="183" t="s">
        <v>429</v>
      </c>
      <c r="B18" s="184" t="s">
        <v>421</v>
      </c>
      <c r="C18" s="177">
        <f>D18+E18</f>
        <v>0</v>
      </c>
      <c r="D18" s="185">
        <f>-3500000-1167650+30000-2000-90643-442850-216000-54000-14700-39000+107746-852190-3821252+268550</f>
        <v>-9793989</v>
      </c>
      <c r="E18" s="185">
        <f>3500000+1167650-30000+2000+90643+442850+216000+54000+14700+39000-107746+852190+3821252-268550</f>
        <v>9793989</v>
      </c>
      <c r="F18" s="185">
        <f>3500000+1167650-30000+2000+90643+442850+216000+54000+14700+39000-107746+852190+3821252-268550</f>
        <v>9793989</v>
      </c>
      <c r="G18" s="181"/>
      <c r="H18" s="181"/>
      <c r="I18" s="181"/>
      <c r="J18" s="181"/>
      <c r="K18" s="181"/>
      <c r="L18" s="181"/>
    </row>
    <row r="19" spans="1:12" s="187" customFormat="1" ht="18.75" customHeight="1">
      <c r="A19" s="175"/>
      <c r="B19" s="179" t="s">
        <v>430</v>
      </c>
      <c r="C19" s="177">
        <f>C8</f>
        <v>2507157.0199999996</v>
      </c>
      <c r="D19" s="177">
        <f>D8</f>
        <v>-8128804</v>
      </c>
      <c r="E19" s="177">
        <f>E8</f>
        <v>10635961.02</v>
      </c>
      <c r="F19" s="177">
        <f>F8</f>
        <v>10005156.88</v>
      </c>
      <c r="G19" s="181"/>
      <c r="H19" s="181"/>
      <c r="I19" s="189"/>
      <c r="J19" s="181"/>
      <c r="K19" s="181"/>
      <c r="L19" s="181"/>
    </row>
    <row r="20" spans="1:12" ht="12.75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</row>
    <row r="21" ht="12.75" customHeight="1"/>
    <row r="22" spans="1:7" s="4" customFormat="1" ht="12.75">
      <c r="A22" s="293" t="s">
        <v>136</v>
      </c>
      <c r="B22" s="294"/>
      <c r="C22" s="14"/>
      <c r="E22" s="6"/>
      <c r="F22" s="27" t="s">
        <v>334</v>
      </c>
      <c r="G22" s="5"/>
    </row>
  </sheetData>
  <sheetProtection/>
  <mergeCells count="9">
    <mergeCell ref="A22:B22"/>
    <mergeCell ref="C3:F3"/>
    <mergeCell ref="A4:F4"/>
    <mergeCell ref="A5:E5"/>
    <mergeCell ref="A6:A7"/>
    <mergeCell ref="B6:B7"/>
    <mergeCell ref="C6:C7"/>
    <mergeCell ref="D6:D7"/>
    <mergeCell ref="E6:F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E1">
      <selection activeCell="M1" sqref="M1:P3"/>
    </sheetView>
  </sheetViews>
  <sheetFormatPr defaultColWidth="10.66015625" defaultRowHeight="12.75"/>
  <cols>
    <col min="1" max="2" width="14" style="262" customWidth="1"/>
    <col min="3" max="3" width="11.33203125" style="262" customWidth="1"/>
    <col min="4" max="4" width="55.16015625" style="262" customWidth="1"/>
    <col min="5" max="6" width="16" style="262" customWidth="1"/>
    <col min="7" max="15" width="13.5" style="262" customWidth="1"/>
    <col min="16" max="16" width="15.16015625" style="262" customWidth="1"/>
    <col min="17" max="16384" width="10.66015625" style="262" customWidth="1"/>
  </cols>
  <sheetData>
    <row r="1" spans="13:16" ht="34.5" customHeight="1">
      <c r="M1" s="305" t="s">
        <v>527</v>
      </c>
      <c r="N1" s="305"/>
      <c r="O1" s="305"/>
      <c r="P1" s="305"/>
    </row>
    <row r="2" spans="13:16" ht="12.75">
      <c r="M2" s="305"/>
      <c r="N2" s="305"/>
      <c r="O2" s="305"/>
      <c r="P2" s="305"/>
    </row>
    <row r="3" spans="13:16" ht="12.75">
      <c r="M3" s="305"/>
      <c r="N3" s="305"/>
      <c r="O3" s="305"/>
      <c r="P3" s="305"/>
    </row>
    <row r="5" spans="1:16" ht="12.75">
      <c r="A5" s="300" t="s">
        <v>89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2.75">
      <c r="A6" s="302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</row>
    <row r="7" ht="12.75">
      <c r="P7" s="263" t="s">
        <v>16</v>
      </c>
    </row>
    <row r="8" spans="1:16" ht="12.75">
      <c r="A8" s="303" t="s">
        <v>91</v>
      </c>
      <c r="B8" s="303" t="s">
        <v>92</v>
      </c>
      <c r="C8" s="303" t="s">
        <v>93</v>
      </c>
      <c r="D8" s="299" t="s">
        <v>94</v>
      </c>
      <c r="E8" s="299" t="s">
        <v>134</v>
      </c>
      <c r="F8" s="299"/>
      <c r="G8" s="299"/>
      <c r="H8" s="299"/>
      <c r="I8" s="299"/>
      <c r="J8" s="299" t="s">
        <v>135</v>
      </c>
      <c r="K8" s="299"/>
      <c r="L8" s="299"/>
      <c r="M8" s="299"/>
      <c r="N8" s="299"/>
      <c r="O8" s="299"/>
      <c r="P8" s="304" t="s">
        <v>95</v>
      </c>
    </row>
    <row r="9" spans="1:16" ht="12.75">
      <c r="A9" s="299"/>
      <c r="B9" s="299"/>
      <c r="C9" s="299"/>
      <c r="D9" s="299"/>
      <c r="E9" s="304" t="s">
        <v>133</v>
      </c>
      <c r="F9" s="299" t="s">
        <v>140</v>
      </c>
      <c r="G9" s="299" t="s">
        <v>141</v>
      </c>
      <c r="H9" s="299"/>
      <c r="I9" s="299" t="s">
        <v>142</v>
      </c>
      <c r="J9" s="304" t="s">
        <v>133</v>
      </c>
      <c r="K9" s="299" t="s">
        <v>140</v>
      </c>
      <c r="L9" s="299" t="s">
        <v>141</v>
      </c>
      <c r="M9" s="299"/>
      <c r="N9" s="299" t="s">
        <v>142</v>
      </c>
      <c r="O9" s="264" t="s">
        <v>141</v>
      </c>
      <c r="P9" s="299"/>
    </row>
    <row r="10" spans="1:16" ht="12.75">
      <c r="A10" s="299"/>
      <c r="B10" s="299"/>
      <c r="C10" s="299"/>
      <c r="D10" s="299"/>
      <c r="E10" s="299"/>
      <c r="F10" s="299"/>
      <c r="G10" s="299" t="s">
        <v>143</v>
      </c>
      <c r="H10" s="299" t="s">
        <v>144</v>
      </c>
      <c r="I10" s="299"/>
      <c r="J10" s="299"/>
      <c r="K10" s="299"/>
      <c r="L10" s="299" t="s">
        <v>143</v>
      </c>
      <c r="M10" s="299" t="s">
        <v>144</v>
      </c>
      <c r="N10" s="299"/>
      <c r="O10" s="299" t="s">
        <v>145</v>
      </c>
      <c r="P10" s="299"/>
    </row>
    <row r="11" spans="1:16" ht="44.25" customHeight="1">
      <c r="A11" s="299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</row>
    <row r="12" spans="1:16" ht="12.75">
      <c r="A12" s="264">
        <v>1</v>
      </c>
      <c r="B12" s="264">
        <v>2</v>
      </c>
      <c r="C12" s="264">
        <v>3</v>
      </c>
      <c r="D12" s="264">
        <v>4</v>
      </c>
      <c r="E12" s="265">
        <v>5</v>
      </c>
      <c r="F12" s="264">
        <v>6</v>
      </c>
      <c r="G12" s="264">
        <v>7</v>
      </c>
      <c r="H12" s="264">
        <v>8</v>
      </c>
      <c r="I12" s="264">
        <v>9</v>
      </c>
      <c r="J12" s="265">
        <v>10</v>
      </c>
      <c r="K12" s="264">
        <v>11</v>
      </c>
      <c r="L12" s="264">
        <v>12</v>
      </c>
      <c r="M12" s="264">
        <v>13</v>
      </c>
      <c r="N12" s="264">
        <v>14</v>
      </c>
      <c r="O12" s="264">
        <v>15</v>
      </c>
      <c r="P12" s="265">
        <v>16</v>
      </c>
    </row>
    <row r="13" spans="1:16" ht="12.75">
      <c r="A13" s="266" t="s">
        <v>199</v>
      </c>
      <c r="B13" s="267"/>
      <c r="C13" s="268"/>
      <c r="D13" s="269" t="s">
        <v>96</v>
      </c>
      <c r="E13" s="270">
        <v>28965307.05</v>
      </c>
      <c r="F13" s="271">
        <v>24654230.96</v>
      </c>
      <c r="G13" s="271">
        <v>10098099.969999999</v>
      </c>
      <c r="H13" s="271">
        <v>1039191.57</v>
      </c>
      <c r="I13" s="271">
        <v>4311076.09</v>
      </c>
      <c r="J13" s="270">
        <v>13915064.289999997</v>
      </c>
      <c r="K13" s="271">
        <v>1275524.55</v>
      </c>
      <c r="L13" s="271">
        <v>0</v>
      </c>
      <c r="M13" s="271">
        <v>0</v>
      </c>
      <c r="N13" s="271">
        <v>12639539.739999998</v>
      </c>
      <c r="O13" s="271">
        <v>12479747.879999999</v>
      </c>
      <c r="P13" s="270">
        <f aca="true" t="shared" si="0" ref="P13:P44">E13+J13</f>
        <v>42880371.339999996</v>
      </c>
    </row>
    <row r="14" spans="1:16" ht="12.75">
      <c r="A14" s="266" t="s">
        <v>146</v>
      </c>
      <c r="B14" s="267"/>
      <c r="C14" s="268"/>
      <c r="D14" s="269" t="s">
        <v>96</v>
      </c>
      <c r="E14" s="270">
        <v>28965307.05</v>
      </c>
      <c r="F14" s="271">
        <v>24654230.96</v>
      </c>
      <c r="G14" s="271">
        <v>10098099.969999999</v>
      </c>
      <c r="H14" s="271">
        <v>1039191.57</v>
      </c>
      <c r="I14" s="271">
        <v>4311076.09</v>
      </c>
      <c r="J14" s="270">
        <v>13915064.289999997</v>
      </c>
      <c r="K14" s="271">
        <v>1275524.55</v>
      </c>
      <c r="L14" s="271">
        <v>0</v>
      </c>
      <c r="M14" s="271">
        <v>0</v>
      </c>
      <c r="N14" s="271">
        <v>12639539.739999998</v>
      </c>
      <c r="O14" s="271">
        <v>12479747.879999999</v>
      </c>
      <c r="P14" s="270">
        <f t="shared" si="0"/>
        <v>42880371.339999996</v>
      </c>
    </row>
    <row r="15" spans="1:16" ht="65.25" customHeight="1">
      <c r="A15" s="266" t="s">
        <v>183</v>
      </c>
      <c r="B15" s="266" t="s">
        <v>159</v>
      </c>
      <c r="C15" s="272" t="s">
        <v>160</v>
      </c>
      <c r="D15" s="269" t="s">
        <v>97</v>
      </c>
      <c r="E15" s="270">
        <v>10167561</v>
      </c>
      <c r="F15" s="271">
        <v>10167561</v>
      </c>
      <c r="G15" s="271">
        <v>7041721</v>
      </c>
      <c r="H15" s="271">
        <v>374576</v>
      </c>
      <c r="I15" s="271">
        <v>0</v>
      </c>
      <c r="J15" s="270">
        <v>54550</v>
      </c>
      <c r="K15" s="271">
        <v>0</v>
      </c>
      <c r="L15" s="271">
        <v>0</v>
      </c>
      <c r="M15" s="271">
        <v>0</v>
      </c>
      <c r="N15" s="271">
        <v>54550</v>
      </c>
      <c r="O15" s="271">
        <v>54550</v>
      </c>
      <c r="P15" s="270">
        <f t="shared" si="0"/>
        <v>10222111</v>
      </c>
    </row>
    <row r="16" spans="1:16" ht="12.75">
      <c r="A16" s="266" t="s">
        <v>165</v>
      </c>
      <c r="B16" s="266" t="s">
        <v>163</v>
      </c>
      <c r="C16" s="272" t="s">
        <v>164</v>
      </c>
      <c r="D16" s="269" t="s">
        <v>162</v>
      </c>
      <c r="E16" s="270">
        <v>4531783.1</v>
      </c>
      <c r="F16" s="271">
        <v>4531783.1</v>
      </c>
      <c r="G16" s="271">
        <v>2896823.35</v>
      </c>
      <c r="H16" s="271">
        <v>664615.57</v>
      </c>
      <c r="I16" s="271">
        <v>0</v>
      </c>
      <c r="J16" s="270">
        <v>265612.27</v>
      </c>
      <c r="K16" s="271">
        <v>265612.27</v>
      </c>
      <c r="L16" s="271">
        <v>0</v>
      </c>
      <c r="M16" s="271">
        <v>0</v>
      </c>
      <c r="N16" s="271">
        <v>0</v>
      </c>
      <c r="O16" s="271">
        <v>0</v>
      </c>
      <c r="P16" s="270">
        <f t="shared" si="0"/>
        <v>4797395.369999999</v>
      </c>
    </row>
    <row r="17" spans="1:16" ht="66.75" customHeight="1">
      <c r="A17" s="266" t="s">
        <v>98</v>
      </c>
      <c r="B17" s="266" t="s">
        <v>308</v>
      </c>
      <c r="C17" s="272" t="s">
        <v>309</v>
      </c>
      <c r="D17" s="269" t="s">
        <v>310</v>
      </c>
      <c r="E17" s="270">
        <v>0</v>
      </c>
      <c r="F17" s="271">
        <v>0</v>
      </c>
      <c r="G17" s="271">
        <v>0</v>
      </c>
      <c r="H17" s="271">
        <v>0</v>
      </c>
      <c r="I17" s="271">
        <v>0</v>
      </c>
      <c r="J17" s="270">
        <v>0</v>
      </c>
      <c r="K17" s="271">
        <v>0</v>
      </c>
      <c r="L17" s="271">
        <v>0</v>
      </c>
      <c r="M17" s="271">
        <v>0</v>
      </c>
      <c r="N17" s="271">
        <v>0</v>
      </c>
      <c r="O17" s="271">
        <v>0</v>
      </c>
      <c r="P17" s="270">
        <f t="shared" si="0"/>
        <v>0</v>
      </c>
    </row>
    <row r="18" spans="1:16" ht="12.75">
      <c r="A18" s="266" t="s">
        <v>99</v>
      </c>
      <c r="B18" s="266" t="s">
        <v>100</v>
      </c>
      <c r="C18" s="272" t="s">
        <v>101</v>
      </c>
      <c r="D18" s="269" t="s">
        <v>102</v>
      </c>
      <c r="E18" s="270">
        <v>0</v>
      </c>
      <c r="F18" s="271">
        <v>0</v>
      </c>
      <c r="G18" s="271">
        <v>0</v>
      </c>
      <c r="H18" s="271">
        <v>0</v>
      </c>
      <c r="I18" s="271">
        <v>0</v>
      </c>
      <c r="J18" s="270">
        <v>0</v>
      </c>
      <c r="K18" s="271">
        <v>0</v>
      </c>
      <c r="L18" s="271">
        <v>0</v>
      </c>
      <c r="M18" s="271">
        <v>0</v>
      </c>
      <c r="N18" s="271">
        <v>0</v>
      </c>
      <c r="O18" s="271">
        <v>0</v>
      </c>
      <c r="P18" s="270">
        <f t="shared" si="0"/>
        <v>0</v>
      </c>
    </row>
    <row r="19" spans="1:16" ht="84.75" customHeight="1">
      <c r="A19" s="266" t="s">
        <v>210</v>
      </c>
      <c r="B19" s="266" t="s">
        <v>211</v>
      </c>
      <c r="C19" s="268"/>
      <c r="D19" s="269" t="s">
        <v>103</v>
      </c>
      <c r="E19" s="270">
        <v>1121000</v>
      </c>
      <c r="F19" s="271">
        <v>1121000</v>
      </c>
      <c r="G19" s="271">
        <v>0</v>
      </c>
      <c r="H19" s="271">
        <v>0</v>
      </c>
      <c r="I19" s="271">
        <v>0</v>
      </c>
      <c r="J19" s="270">
        <v>0</v>
      </c>
      <c r="K19" s="271">
        <v>0</v>
      </c>
      <c r="L19" s="271">
        <v>0</v>
      </c>
      <c r="M19" s="271">
        <v>0</v>
      </c>
      <c r="N19" s="271">
        <v>0</v>
      </c>
      <c r="O19" s="271">
        <v>0</v>
      </c>
      <c r="P19" s="270">
        <f t="shared" si="0"/>
        <v>1121000</v>
      </c>
    </row>
    <row r="20" spans="1:16" ht="38.25">
      <c r="A20" s="273" t="s">
        <v>189</v>
      </c>
      <c r="B20" s="273" t="s">
        <v>190</v>
      </c>
      <c r="C20" s="274" t="s">
        <v>191</v>
      </c>
      <c r="D20" s="275" t="s">
        <v>150</v>
      </c>
      <c r="E20" s="276">
        <v>1121000</v>
      </c>
      <c r="F20" s="277">
        <v>1121000</v>
      </c>
      <c r="G20" s="277">
        <v>0</v>
      </c>
      <c r="H20" s="277">
        <v>0</v>
      </c>
      <c r="I20" s="277">
        <v>0</v>
      </c>
      <c r="J20" s="276">
        <v>0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76">
        <f t="shared" si="0"/>
        <v>1121000</v>
      </c>
    </row>
    <row r="21" spans="1:16" ht="76.5">
      <c r="A21" s="266" t="s">
        <v>170</v>
      </c>
      <c r="B21" s="266" t="s">
        <v>169</v>
      </c>
      <c r="C21" s="272" t="s">
        <v>171</v>
      </c>
      <c r="D21" s="269" t="s">
        <v>200</v>
      </c>
      <c r="E21" s="270">
        <v>200000</v>
      </c>
      <c r="F21" s="271">
        <v>200000</v>
      </c>
      <c r="G21" s="271">
        <v>0</v>
      </c>
      <c r="H21" s="271">
        <v>0</v>
      </c>
      <c r="I21" s="271">
        <v>0</v>
      </c>
      <c r="J21" s="270">
        <v>0</v>
      </c>
      <c r="K21" s="271">
        <v>0</v>
      </c>
      <c r="L21" s="271">
        <v>0</v>
      </c>
      <c r="M21" s="271">
        <v>0</v>
      </c>
      <c r="N21" s="271">
        <v>0</v>
      </c>
      <c r="O21" s="271">
        <v>0</v>
      </c>
      <c r="P21" s="270">
        <f t="shared" si="0"/>
        <v>200000</v>
      </c>
    </row>
    <row r="22" spans="1:16" ht="12.75">
      <c r="A22" s="266" t="s">
        <v>168</v>
      </c>
      <c r="B22" s="266" t="s">
        <v>166</v>
      </c>
      <c r="C22" s="272" t="s">
        <v>167</v>
      </c>
      <c r="D22" s="269" t="s">
        <v>201</v>
      </c>
      <c r="E22" s="270">
        <v>538919</v>
      </c>
      <c r="F22" s="271">
        <v>538919</v>
      </c>
      <c r="G22" s="271">
        <v>0</v>
      </c>
      <c r="H22" s="271">
        <v>0</v>
      </c>
      <c r="I22" s="271">
        <v>0</v>
      </c>
      <c r="J22" s="270">
        <v>0</v>
      </c>
      <c r="K22" s="271">
        <v>0</v>
      </c>
      <c r="L22" s="271">
        <v>0</v>
      </c>
      <c r="M22" s="271">
        <v>0</v>
      </c>
      <c r="N22" s="271">
        <v>0</v>
      </c>
      <c r="O22" s="271">
        <v>0</v>
      </c>
      <c r="P22" s="270">
        <f t="shared" si="0"/>
        <v>538919</v>
      </c>
    </row>
    <row r="23" spans="1:16" ht="12.75">
      <c r="A23" s="266" t="s">
        <v>206</v>
      </c>
      <c r="B23" s="266" t="s">
        <v>205</v>
      </c>
      <c r="C23" s="272" t="s">
        <v>207</v>
      </c>
      <c r="D23" s="269" t="s">
        <v>208</v>
      </c>
      <c r="E23" s="270">
        <v>41598.94</v>
      </c>
      <c r="F23" s="271">
        <v>41598.94</v>
      </c>
      <c r="G23" s="271">
        <v>34098.6</v>
      </c>
      <c r="H23" s="271">
        <v>0</v>
      </c>
      <c r="I23" s="271">
        <v>0</v>
      </c>
      <c r="J23" s="270">
        <v>0</v>
      </c>
      <c r="K23" s="271">
        <v>0</v>
      </c>
      <c r="L23" s="271">
        <v>0</v>
      </c>
      <c r="M23" s="271">
        <v>0</v>
      </c>
      <c r="N23" s="271">
        <v>0</v>
      </c>
      <c r="O23" s="271">
        <v>0</v>
      </c>
      <c r="P23" s="270">
        <f t="shared" si="0"/>
        <v>41598.94</v>
      </c>
    </row>
    <row r="24" spans="1:16" ht="25.5">
      <c r="A24" s="266" t="s">
        <v>172</v>
      </c>
      <c r="B24" s="266" t="s">
        <v>173</v>
      </c>
      <c r="C24" s="272" t="s">
        <v>202</v>
      </c>
      <c r="D24" s="269" t="s">
        <v>104</v>
      </c>
      <c r="E24" s="270">
        <v>138209.92</v>
      </c>
      <c r="F24" s="271">
        <v>138209.92</v>
      </c>
      <c r="G24" s="271">
        <v>113571.02</v>
      </c>
      <c r="H24" s="271">
        <v>0</v>
      </c>
      <c r="I24" s="271">
        <v>0</v>
      </c>
      <c r="J24" s="270">
        <v>0</v>
      </c>
      <c r="K24" s="271">
        <v>0</v>
      </c>
      <c r="L24" s="271">
        <v>0</v>
      </c>
      <c r="M24" s="271">
        <v>0</v>
      </c>
      <c r="N24" s="271">
        <v>0</v>
      </c>
      <c r="O24" s="271">
        <v>0</v>
      </c>
      <c r="P24" s="270">
        <f t="shared" si="0"/>
        <v>138209.92</v>
      </c>
    </row>
    <row r="25" spans="1:16" ht="12.75">
      <c r="A25" s="266" t="s">
        <v>174</v>
      </c>
      <c r="B25" s="266" t="s">
        <v>175</v>
      </c>
      <c r="C25" s="272" t="s">
        <v>209</v>
      </c>
      <c r="D25" s="269" t="s">
        <v>137</v>
      </c>
      <c r="E25" s="270">
        <v>21595</v>
      </c>
      <c r="F25" s="271">
        <v>21595</v>
      </c>
      <c r="G25" s="271">
        <v>0</v>
      </c>
      <c r="H25" s="271">
        <v>0</v>
      </c>
      <c r="I25" s="271">
        <v>0</v>
      </c>
      <c r="J25" s="270">
        <v>0</v>
      </c>
      <c r="K25" s="271">
        <v>0</v>
      </c>
      <c r="L25" s="271">
        <v>0</v>
      </c>
      <c r="M25" s="271">
        <v>0</v>
      </c>
      <c r="N25" s="271">
        <v>0</v>
      </c>
      <c r="O25" s="271">
        <v>0</v>
      </c>
      <c r="P25" s="270">
        <f t="shared" si="0"/>
        <v>21595</v>
      </c>
    </row>
    <row r="26" spans="1:16" ht="12.75">
      <c r="A26" s="266" t="s">
        <v>238</v>
      </c>
      <c r="B26" s="266" t="s">
        <v>245</v>
      </c>
      <c r="C26" s="268"/>
      <c r="D26" s="269" t="s">
        <v>237</v>
      </c>
      <c r="E26" s="270">
        <v>37278</v>
      </c>
      <c r="F26" s="271">
        <v>37278</v>
      </c>
      <c r="G26" s="271">
        <v>0</v>
      </c>
      <c r="H26" s="271">
        <v>0</v>
      </c>
      <c r="I26" s="271">
        <v>0</v>
      </c>
      <c r="J26" s="270">
        <v>0</v>
      </c>
      <c r="K26" s="271">
        <v>0</v>
      </c>
      <c r="L26" s="271">
        <v>0</v>
      </c>
      <c r="M26" s="271">
        <v>0</v>
      </c>
      <c r="N26" s="271">
        <v>0</v>
      </c>
      <c r="O26" s="271">
        <v>0</v>
      </c>
      <c r="P26" s="270">
        <f t="shared" si="0"/>
        <v>37278</v>
      </c>
    </row>
    <row r="27" spans="1:16" ht="51">
      <c r="A27" s="273" t="s">
        <v>239</v>
      </c>
      <c r="B27" s="273" t="s">
        <v>241</v>
      </c>
      <c r="C27" s="274" t="s">
        <v>240</v>
      </c>
      <c r="D27" s="275" t="s">
        <v>242</v>
      </c>
      <c r="E27" s="276">
        <v>37278</v>
      </c>
      <c r="F27" s="277">
        <v>37278</v>
      </c>
      <c r="G27" s="277">
        <v>0</v>
      </c>
      <c r="H27" s="277">
        <v>0</v>
      </c>
      <c r="I27" s="277">
        <v>0</v>
      </c>
      <c r="J27" s="276">
        <v>0</v>
      </c>
      <c r="K27" s="277">
        <v>0</v>
      </c>
      <c r="L27" s="277">
        <v>0</v>
      </c>
      <c r="M27" s="277">
        <v>0</v>
      </c>
      <c r="N27" s="277">
        <v>0</v>
      </c>
      <c r="O27" s="277">
        <v>0</v>
      </c>
      <c r="P27" s="276">
        <f t="shared" si="0"/>
        <v>37278</v>
      </c>
    </row>
    <row r="28" spans="1:16" ht="25.5">
      <c r="A28" s="266" t="s">
        <v>213</v>
      </c>
      <c r="B28" s="266" t="s">
        <v>214</v>
      </c>
      <c r="C28" s="268"/>
      <c r="D28" s="269" t="s">
        <v>105</v>
      </c>
      <c r="E28" s="270">
        <v>0</v>
      </c>
      <c r="F28" s="271">
        <v>0</v>
      </c>
      <c r="G28" s="271">
        <v>0</v>
      </c>
      <c r="H28" s="271">
        <v>0</v>
      </c>
      <c r="I28" s="271">
        <v>0</v>
      </c>
      <c r="J28" s="270">
        <v>181820</v>
      </c>
      <c r="K28" s="271">
        <v>0</v>
      </c>
      <c r="L28" s="271">
        <v>0</v>
      </c>
      <c r="M28" s="271">
        <v>0</v>
      </c>
      <c r="N28" s="271">
        <v>181820</v>
      </c>
      <c r="O28" s="271">
        <v>181820</v>
      </c>
      <c r="P28" s="270">
        <f t="shared" si="0"/>
        <v>181820</v>
      </c>
    </row>
    <row r="29" spans="1:16" ht="12.75">
      <c r="A29" s="273" t="s">
        <v>215</v>
      </c>
      <c r="B29" s="273" t="s">
        <v>216</v>
      </c>
      <c r="C29" s="274" t="s">
        <v>217</v>
      </c>
      <c r="D29" s="275" t="s">
        <v>219</v>
      </c>
      <c r="E29" s="276">
        <v>0</v>
      </c>
      <c r="F29" s="277">
        <v>0</v>
      </c>
      <c r="G29" s="277">
        <v>0</v>
      </c>
      <c r="H29" s="277">
        <v>0</v>
      </c>
      <c r="I29" s="277">
        <v>0</v>
      </c>
      <c r="J29" s="276">
        <v>77667</v>
      </c>
      <c r="K29" s="277">
        <v>0</v>
      </c>
      <c r="L29" s="277">
        <v>0</v>
      </c>
      <c r="M29" s="277">
        <v>0</v>
      </c>
      <c r="N29" s="277">
        <v>77667</v>
      </c>
      <c r="O29" s="277">
        <v>77667</v>
      </c>
      <c r="P29" s="276">
        <f t="shared" si="0"/>
        <v>77667</v>
      </c>
    </row>
    <row r="30" spans="1:16" ht="25.5">
      <c r="A30" s="273" t="s">
        <v>445</v>
      </c>
      <c r="B30" s="273" t="s">
        <v>446</v>
      </c>
      <c r="C30" s="274" t="s">
        <v>217</v>
      </c>
      <c r="D30" s="275" t="s">
        <v>106</v>
      </c>
      <c r="E30" s="276">
        <v>0</v>
      </c>
      <c r="F30" s="277">
        <v>0</v>
      </c>
      <c r="G30" s="277">
        <v>0</v>
      </c>
      <c r="H30" s="277">
        <v>0</v>
      </c>
      <c r="I30" s="277">
        <v>0</v>
      </c>
      <c r="J30" s="276">
        <v>104153</v>
      </c>
      <c r="K30" s="277">
        <v>0</v>
      </c>
      <c r="L30" s="277">
        <v>0</v>
      </c>
      <c r="M30" s="277">
        <v>0</v>
      </c>
      <c r="N30" s="277">
        <v>104153</v>
      </c>
      <c r="O30" s="277">
        <v>104153</v>
      </c>
      <c r="P30" s="276">
        <f t="shared" si="0"/>
        <v>104153</v>
      </c>
    </row>
    <row r="31" spans="1:16" ht="25.5">
      <c r="A31" s="266" t="s">
        <v>222</v>
      </c>
      <c r="B31" s="266" t="s">
        <v>223</v>
      </c>
      <c r="C31" s="268"/>
      <c r="D31" s="269" t="s">
        <v>107</v>
      </c>
      <c r="E31" s="270">
        <v>447108</v>
      </c>
      <c r="F31" s="271">
        <v>292916</v>
      </c>
      <c r="G31" s="271">
        <v>0</v>
      </c>
      <c r="H31" s="271">
        <v>0</v>
      </c>
      <c r="I31" s="271">
        <v>154192</v>
      </c>
      <c r="J31" s="270">
        <v>56902</v>
      </c>
      <c r="K31" s="271">
        <v>0</v>
      </c>
      <c r="L31" s="271">
        <v>0</v>
      </c>
      <c r="M31" s="271">
        <v>0</v>
      </c>
      <c r="N31" s="271">
        <v>56902</v>
      </c>
      <c r="O31" s="271">
        <v>56902</v>
      </c>
      <c r="P31" s="270">
        <f t="shared" si="0"/>
        <v>504010</v>
      </c>
    </row>
    <row r="32" spans="1:16" ht="12.75">
      <c r="A32" s="273" t="s">
        <v>246</v>
      </c>
      <c r="B32" s="273" t="s">
        <v>279</v>
      </c>
      <c r="C32" s="274" t="s">
        <v>156</v>
      </c>
      <c r="D32" s="275" t="s">
        <v>247</v>
      </c>
      <c r="E32" s="276">
        <v>126094</v>
      </c>
      <c r="F32" s="277">
        <v>0</v>
      </c>
      <c r="G32" s="277">
        <v>0</v>
      </c>
      <c r="H32" s="277">
        <v>0</v>
      </c>
      <c r="I32" s="277">
        <v>126094</v>
      </c>
      <c r="J32" s="276">
        <v>0</v>
      </c>
      <c r="K32" s="277">
        <v>0</v>
      </c>
      <c r="L32" s="277">
        <v>0</v>
      </c>
      <c r="M32" s="277">
        <v>0</v>
      </c>
      <c r="N32" s="277">
        <v>0</v>
      </c>
      <c r="O32" s="277">
        <v>0</v>
      </c>
      <c r="P32" s="276">
        <f t="shared" si="0"/>
        <v>126094</v>
      </c>
    </row>
    <row r="33" spans="1:16" ht="25.5">
      <c r="A33" s="273" t="s">
        <v>224</v>
      </c>
      <c r="B33" s="273" t="s">
        <v>225</v>
      </c>
      <c r="C33" s="274" t="s">
        <v>156</v>
      </c>
      <c r="D33" s="275" t="s">
        <v>221</v>
      </c>
      <c r="E33" s="276">
        <v>317916</v>
      </c>
      <c r="F33" s="277">
        <v>292916</v>
      </c>
      <c r="G33" s="277">
        <v>0</v>
      </c>
      <c r="H33" s="277">
        <v>0</v>
      </c>
      <c r="I33" s="277">
        <v>25000</v>
      </c>
      <c r="J33" s="276">
        <v>0</v>
      </c>
      <c r="K33" s="277">
        <v>0</v>
      </c>
      <c r="L33" s="277">
        <v>0</v>
      </c>
      <c r="M33" s="277">
        <v>0</v>
      </c>
      <c r="N33" s="277">
        <v>0</v>
      </c>
      <c r="O33" s="277">
        <v>0</v>
      </c>
      <c r="P33" s="276">
        <f t="shared" si="0"/>
        <v>317916</v>
      </c>
    </row>
    <row r="34" spans="1:16" ht="38.25">
      <c r="A34" s="273" t="s">
        <v>314</v>
      </c>
      <c r="B34" s="273" t="s">
        <v>315</v>
      </c>
      <c r="C34" s="274" t="s">
        <v>156</v>
      </c>
      <c r="D34" s="275" t="s">
        <v>108</v>
      </c>
      <c r="E34" s="276">
        <v>3098</v>
      </c>
      <c r="F34" s="277">
        <v>0</v>
      </c>
      <c r="G34" s="277">
        <v>0</v>
      </c>
      <c r="H34" s="277">
        <v>0</v>
      </c>
      <c r="I34" s="277">
        <v>3098</v>
      </c>
      <c r="J34" s="276">
        <v>56902</v>
      </c>
      <c r="K34" s="277">
        <v>0</v>
      </c>
      <c r="L34" s="277">
        <v>0</v>
      </c>
      <c r="M34" s="277">
        <v>0</v>
      </c>
      <c r="N34" s="277">
        <v>56902</v>
      </c>
      <c r="O34" s="277">
        <v>56902</v>
      </c>
      <c r="P34" s="276">
        <f t="shared" si="0"/>
        <v>60000</v>
      </c>
    </row>
    <row r="35" spans="1:16" ht="12.75">
      <c r="A35" s="266" t="s">
        <v>154</v>
      </c>
      <c r="B35" s="266" t="s">
        <v>155</v>
      </c>
      <c r="C35" s="272" t="s">
        <v>156</v>
      </c>
      <c r="D35" s="269" t="s">
        <v>109</v>
      </c>
      <c r="E35" s="270">
        <v>5870591</v>
      </c>
      <c r="F35" s="271">
        <v>2523822</v>
      </c>
      <c r="G35" s="271">
        <v>11886</v>
      </c>
      <c r="H35" s="271">
        <v>0</v>
      </c>
      <c r="I35" s="271">
        <v>3346769</v>
      </c>
      <c r="J35" s="270">
        <v>0</v>
      </c>
      <c r="K35" s="271">
        <v>0</v>
      </c>
      <c r="L35" s="271">
        <v>0</v>
      </c>
      <c r="M35" s="271">
        <v>0</v>
      </c>
      <c r="N35" s="271">
        <v>0</v>
      </c>
      <c r="O35" s="271">
        <v>0</v>
      </c>
      <c r="P35" s="270">
        <f t="shared" si="0"/>
        <v>5870591</v>
      </c>
    </row>
    <row r="36" spans="1:16" ht="89.25">
      <c r="A36" s="266" t="s">
        <v>329</v>
      </c>
      <c r="B36" s="266" t="s">
        <v>331</v>
      </c>
      <c r="C36" s="272" t="s">
        <v>330</v>
      </c>
      <c r="D36" s="269" t="s">
        <v>110</v>
      </c>
      <c r="E36" s="270">
        <v>810115.09</v>
      </c>
      <c r="F36" s="271">
        <v>0</v>
      </c>
      <c r="G36" s="271">
        <v>0</v>
      </c>
      <c r="H36" s="271">
        <v>0</v>
      </c>
      <c r="I36" s="271">
        <v>810115.09</v>
      </c>
      <c r="J36" s="270">
        <v>0</v>
      </c>
      <c r="K36" s="271">
        <v>0</v>
      </c>
      <c r="L36" s="271">
        <v>0</v>
      </c>
      <c r="M36" s="271">
        <v>0</v>
      </c>
      <c r="N36" s="271">
        <v>0</v>
      </c>
      <c r="O36" s="271">
        <v>0</v>
      </c>
      <c r="P36" s="270">
        <f t="shared" si="0"/>
        <v>810115.09</v>
      </c>
    </row>
    <row r="37" spans="1:16" ht="25.5">
      <c r="A37" s="266" t="s">
        <v>176</v>
      </c>
      <c r="B37" s="266" t="s">
        <v>177</v>
      </c>
      <c r="C37" s="272" t="s">
        <v>178</v>
      </c>
      <c r="D37" s="269" t="s">
        <v>398</v>
      </c>
      <c r="E37" s="270">
        <v>0</v>
      </c>
      <c r="F37" s="271">
        <v>0</v>
      </c>
      <c r="G37" s="271">
        <v>0</v>
      </c>
      <c r="H37" s="271">
        <v>0</v>
      </c>
      <c r="I37" s="271">
        <v>0</v>
      </c>
      <c r="J37" s="270">
        <v>9985948.36</v>
      </c>
      <c r="K37" s="271">
        <v>0</v>
      </c>
      <c r="L37" s="271">
        <v>0</v>
      </c>
      <c r="M37" s="271">
        <v>0</v>
      </c>
      <c r="N37" s="271">
        <v>9985948.36</v>
      </c>
      <c r="O37" s="271">
        <v>9985948.36</v>
      </c>
      <c r="P37" s="270">
        <f t="shared" si="0"/>
        <v>9985948.36</v>
      </c>
    </row>
    <row r="38" spans="1:16" ht="25.5">
      <c r="A38" s="266" t="s">
        <v>448</v>
      </c>
      <c r="B38" s="266" t="s">
        <v>449</v>
      </c>
      <c r="C38" s="272" t="s">
        <v>450</v>
      </c>
      <c r="D38" s="269" t="s">
        <v>451</v>
      </c>
      <c r="E38" s="270">
        <v>0</v>
      </c>
      <c r="F38" s="271">
        <v>0</v>
      </c>
      <c r="G38" s="271">
        <v>0</v>
      </c>
      <c r="H38" s="271">
        <v>0</v>
      </c>
      <c r="I38" s="271">
        <v>0</v>
      </c>
      <c r="J38" s="270">
        <v>1024500</v>
      </c>
      <c r="K38" s="271">
        <v>0</v>
      </c>
      <c r="L38" s="271">
        <v>0</v>
      </c>
      <c r="M38" s="271">
        <v>0</v>
      </c>
      <c r="N38" s="271">
        <v>1024500</v>
      </c>
      <c r="O38" s="271">
        <v>1024500</v>
      </c>
      <c r="P38" s="270">
        <f t="shared" si="0"/>
        <v>1024500</v>
      </c>
    </row>
    <row r="39" spans="1:16" ht="12.75">
      <c r="A39" s="266" t="s">
        <v>182</v>
      </c>
      <c r="B39" s="266" t="s">
        <v>180</v>
      </c>
      <c r="C39" s="272" t="s">
        <v>181</v>
      </c>
      <c r="D39" s="269" t="s">
        <v>111</v>
      </c>
      <c r="E39" s="270">
        <v>4469138</v>
      </c>
      <c r="F39" s="271">
        <v>4469138</v>
      </c>
      <c r="G39" s="271">
        <v>0</v>
      </c>
      <c r="H39" s="271">
        <v>0</v>
      </c>
      <c r="I39" s="271">
        <v>0</v>
      </c>
      <c r="J39" s="270">
        <v>1126027.52</v>
      </c>
      <c r="K39" s="271">
        <v>0</v>
      </c>
      <c r="L39" s="271">
        <v>0</v>
      </c>
      <c r="M39" s="271">
        <v>0</v>
      </c>
      <c r="N39" s="271">
        <v>1126027.52</v>
      </c>
      <c r="O39" s="271">
        <v>1126027.52</v>
      </c>
      <c r="P39" s="270">
        <f t="shared" si="0"/>
        <v>5595165.52</v>
      </c>
    </row>
    <row r="40" spans="1:16" ht="25.5">
      <c r="A40" s="266" t="s">
        <v>302</v>
      </c>
      <c r="B40" s="266" t="s">
        <v>112</v>
      </c>
      <c r="C40" s="268"/>
      <c r="D40" s="269" t="s">
        <v>113</v>
      </c>
      <c r="E40" s="270">
        <v>0</v>
      </c>
      <c r="F40" s="271">
        <v>0</v>
      </c>
      <c r="G40" s="271">
        <v>0</v>
      </c>
      <c r="H40" s="271">
        <v>0</v>
      </c>
      <c r="I40" s="271">
        <v>0</v>
      </c>
      <c r="J40" s="270">
        <v>83291.86</v>
      </c>
      <c r="K40" s="271">
        <v>0</v>
      </c>
      <c r="L40" s="271">
        <v>0</v>
      </c>
      <c r="M40" s="271">
        <v>0</v>
      </c>
      <c r="N40" s="271">
        <v>83291.86</v>
      </c>
      <c r="O40" s="271">
        <v>0</v>
      </c>
      <c r="P40" s="270">
        <f t="shared" si="0"/>
        <v>83291.86</v>
      </c>
    </row>
    <row r="41" spans="1:16" ht="12.75">
      <c r="A41" s="273" t="s">
        <v>303</v>
      </c>
      <c r="B41" s="273" t="s">
        <v>304</v>
      </c>
      <c r="C41" s="274" t="s">
        <v>306</v>
      </c>
      <c r="D41" s="275" t="s">
        <v>305</v>
      </c>
      <c r="E41" s="276">
        <v>0</v>
      </c>
      <c r="F41" s="277">
        <v>0</v>
      </c>
      <c r="G41" s="277">
        <v>0</v>
      </c>
      <c r="H41" s="277">
        <v>0</v>
      </c>
      <c r="I41" s="277">
        <v>0</v>
      </c>
      <c r="J41" s="276">
        <v>83291.86</v>
      </c>
      <c r="K41" s="277">
        <v>0</v>
      </c>
      <c r="L41" s="277">
        <v>0</v>
      </c>
      <c r="M41" s="277">
        <v>0</v>
      </c>
      <c r="N41" s="277">
        <v>83291.86</v>
      </c>
      <c r="O41" s="277">
        <v>0</v>
      </c>
      <c r="P41" s="276">
        <f t="shared" si="0"/>
        <v>83291.86</v>
      </c>
    </row>
    <row r="42" spans="1:16" ht="12.75">
      <c r="A42" s="266" t="s">
        <v>184</v>
      </c>
      <c r="B42" s="266" t="s">
        <v>185</v>
      </c>
      <c r="C42" s="272" t="s">
        <v>186</v>
      </c>
      <c r="D42" s="269" t="s">
        <v>148</v>
      </c>
      <c r="E42" s="270">
        <v>0</v>
      </c>
      <c r="F42" s="271">
        <v>0</v>
      </c>
      <c r="G42" s="271">
        <v>0</v>
      </c>
      <c r="H42" s="271">
        <v>0</v>
      </c>
      <c r="I42" s="271">
        <v>0</v>
      </c>
      <c r="J42" s="270">
        <v>185685.04</v>
      </c>
      <c r="K42" s="271">
        <v>185685.04</v>
      </c>
      <c r="L42" s="271">
        <v>0</v>
      </c>
      <c r="M42" s="271">
        <v>0</v>
      </c>
      <c r="N42" s="271">
        <v>0</v>
      </c>
      <c r="O42" s="271">
        <v>0</v>
      </c>
      <c r="P42" s="270">
        <f t="shared" si="0"/>
        <v>185685.04</v>
      </c>
    </row>
    <row r="43" spans="1:16" ht="12.75">
      <c r="A43" s="266" t="s">
        <v>114</v>
      </c>
      <c r="B43" s="266" t="s">
        <v>157</v>
      </c>
      <c r="C43" s="272" t="s">
        <v>158</v>
      </c>
      <c r="D43" s="269" t="s">
        <v>151</v>
      </c>
      <c r="E43" s="270">
        <v>0</v>
      </c>
      <c r="F43" s="271">
        <v>0</v>
      </c>
      <c r="G43" s="271">
        <v>0</v>
      </c>
      <c r="H43" s="271">
        <v>0</v>
      </c>
      <c r="I43" s="271">
        <v>0</v>
      </c>
      <c r="J43" s="270">
        <v>0</v>
      </c>
      <c r="K43" s="271">
        <v>0</v>
      </c>
      <c r="L43" s="271">
        <v>0</v>
      </c>
      <c r="M43" s="271">
        <v>0</v>
      </c>
      <c r="N43" s="271">
        <v>0</v>
      </c>
      <c r="O43" s="271">
        <v>0</v>
      </c>
      <c r="P43" s="270">
        <f t="shared" si="0"/>
        <v>0</v>
      </c>
    </row>
    <row r="44" spans="1:16" ht="25.5">
      <c r="A44" s="266" t="s">
        <v>115</v>
      </c>
      <c r="B44" s="266" t="s">
        <v>192</v>
      </c>
      <c r="C44" s="272" t="s">
        <v>193</v>
      </c>
      <c r="D44" s="269" t="s">
        <v>85</v>
      </c>
      <c r="E44" s="270">
        <v>0</v>
      </c>
      <c r="F44" s="271">
        <v>0</v>
      </c>
      <c r="G44" s="271">
        <v>0</v>
      </c>
      <c r="H44" s="271">
        <v>0</v>
      </c>
      <c r="I44" s="271">
        <v>0</v>
      </c>
      <c r="J44" s="270">
        <v>0</v>
      </c>
      <c r="K44" s="271">
        <v>0</v>
      </c>
      <c r="L44" s="271">
        <v>0</v>
      </c>
      <c r="M44" s="271">
        <v>0</v>
      </c>
      <c r="N44" s="271">
        <v>0</v>
      </c>
      <c r="O44" s="271">
        <v>0</v>
      </c>
      <c r="P44" s="270">
        <f t="shared" si="0"/>
        <v>0</v>
      </c>
    </row>
    <row r="45" spans="1:16" ht="25.5">
      <c r="A45" s="266" t="s">
        <v>116</v>
      </c>
      <c r="B45" s="266" t="s">
        <v>194</v>
      </c>
      <c r="C45" s="272" t="s">
        <v>193</v>
      </c>
      <c r="D45" s="269" t="s">
        <v>152</v>
      </c>
      <c r="E45" s="270">
        <v>0</v>
      </c>
      <c r="F45" s="271">
        <v>0</v>
      </c>
      <c r="G45" s="271">
        <v>0</v>
      </c>
      <c r="H45" s="271">
        <v>0</v>
      </c>
      <c r="I45" s="271">
        <v>0</v>
      </c>
      <c r="J45" s="270">
        <v>0</v>
      </c>
      <c r="K45" s="271">
        <v>0</v>
      </c>
      <c r="L45" s="271">
        <v>0</v>
      </c>
      <c r="M45" s="271">
        <v>0</v>
      </c>
      <c r="N45" s="271">
        <v>0</v>
      </c>
      <c r="O45" s="271">
        <v>0</v>
      </c>
      <c r="P45" s="270">
        <f aca="true" t="shared" si="1" ref="P45:P81">E45+J45</f>
        <v>0</v>
      </c>
    </row>
    <row r="46" spans="1:16" ht="12.75">
      <c r="A46" s="266" t="s">
        <v>161</v>
      </c>
      <c r="B46" s="266" t="s">
        <v>117</v>
      </c>
      <c r="C46" s="272" t="s">
        <v>158</v>
      </c>
      <c r="D46" s="269" t="s">
        <v>139</v>
      </c>
      <c r="E46" s="270">
        <v>570410</v>
      </c>
      <c r="F46" s="271">
        <v>570410</v>
      </c>
      <c r="G46" s="271">
        <v>0</v>
      </c>
      <c r="H46" s="271">
        <v>0</v>
      </c>
      <c r="I46" s="271">
        <v>0</v>
      </c>
      <c r="J46" s="270">
        <v>50000</v>
      </c>
      <c r="K46" s="271">
        <v>0</v>
      </c>
      <c r="L46" s="271">
        <v>0</v>
      </c>
      <c r="M46" s="271">
        <v>0</v>
      </c>
      <c r="N46" s="271">
        <v>50000</v>
      </c>
      <c r="O46" s="271">
        <v>50000</v>
      </c>
      <c r="P46" s="270">
        <f t="shared" si="1"/>
        <v>620410</v>
      </c>
    </row>
    <row r="47" spans="1:16" ht="51">
      <c r="A47" s="266" t="s">
        <v>118</v>
      </c>
      <c r="B47" s="266" t="s">
        <v>196</v>
      </c>
      <c r="C47" s="272" t="s">
        <v>193</v>
      </c>
      <c r="D47" s="269" t="s">
        <v>82</v>
      </c>
      <c r="E47" s="270">
        <v>0</v>
      </c>
      <c r="F47" s="271">
        <v>0</v>
      </c>
      <c r="G47" s="271">
        <v>0</v>
      </c>
      <c r="H47" s="271">
        <v>0</v>
      </c>
      <c r="I47" s="271">
        <v>0</v>
      </c>
      <c r="J47" s="270">
        <v>0</v>
      </c>
      <c r="K47" s="271">
        <v>0</v>
      </c>
      <c r="L47" s="271">
        <v>0</v>
      </c>
      <c r="M47" s="271">
        <v>0</v>
      </c>
      <c r="N47" s="271">
        <v>0</v>
      </c>
      <c r="O47" s="271">
        <v>0</v>
      </c>
      <c r="P47" s="270">
        <f t="shared" si="1"/>
        <v>0</v>
      </c>
    </row>
    <row r="48" spans="1:16" ht="12.75">
      <c r="A48" s="266" t="s">
        <v>119</v>
      </c>
      <c r="B48" s="266" t="s">
        <v>195</v>
      </c>
      <c r="C48" s="272" t="s">
        <v>193</v>
      </c>
      <c r="D48" s="269" t="s">
        <v>198</v>
      </c>
      <c r="E48" s="270">
        <v>0</v>
      </c>
      <c r="F48" s="271">
        <v>0</v>
      </c>
      <c r="G48" s="271">
        <v>0</v>
      </c>
      <c r="H48" s="271">
        <v>0</v>
      </c>
      <c r="I48" s="271">
        <v>0</v>
      </c>
      <c r="J48" s="270">
        <v>0</v>
      </c>
      <c r="K48" s="271">
        <v>0</v>
      </c>
      <c r="L48" s="271">
        <v>0</v>
      </c>
      <c r="M48" s="271">
        <v>0</v>
      </c>
      <c r="N48" s="271">
        <v>0</v>
      </c>
      <c r="O48" s="271">
        <v>0</v>
      </c>
      <c r="P48" s="270">
        <f t="shared" si="1"/>
        <v>0</v>
      </c>
    </row>
    <row r="49" spans="1:16" ht="51">
      <c r="A49" s="266" t="s">
        <v>187</v>
      </c>
      <c r="B49" s="266" t="s">
        <v>188</v>
      </c>
      <c r="C49" s="272" t="s">
        <v>158</v>
      </c>
      <c r="D49" s="269" t="s">
        <v>149</v>
      </c>
      <c r="E49" s="270">
        <v>0</v>
      </c>
      <c r="F49" s="271">
        <v>0</v>
      </c>
      <c r="G49" s="271">
        <v>0</v>
      </c>
      <c r="H49" s="271">
        <v>0</v>
      </c>
      <c r="I49" s="271">
        <v>0</v>
      </c>
      <c r="J49" s="270">
        <v>900727.24</v>
      </c>
      <c r="K49" s="271">
        <v>824227.24</v>
      </c>
      <c r="L49" s="271">
        <v>0</v>
      </c>
      <c r="M49" s="271">
        <v>0</v>
      </c>
      <c r="N49" s="271">
        <v>76500</v>
      </c>
      <c r="O49" s="271">
        <v>0</v>
      </c>
      <c r="P49" s="270">
        <f t="shared" si="1"/>
        <v>900727.24</v>
      </c>
    </row>
    <row r="50" spans="1:16" ht="12.75">
      <c r="A50" s="266" t="s">
        <v>280</v>
      </c>
      <c r="B50" s="267"/>
      <c r="C50" s="268"/>
      <c r="D50" s="269" t="s">
        <v>120</v>
      </c>
      <c r="E50" s="270">
        <v>52009576.81</v>
      </c>
      <c r="F50" s="271">
        <v>52009576.81</v>
      </c>
      <c r="G50" s="271">
        <v>32504052.560000002</v>
      </c>
      <c r="H50" s="271">
        <v>5541236.43</v>
      </c>
      <c r="I50" s="271">
        <v>0</v>
      </c>
      <c r="J50" s="270">
        <v>4634620.73</v>
      </c>
      <c r="K50" s="271">
        <v>614387.73</v>
      </c>
      <c r="L50" s="271">
        <v>0</v>
      </c>
      <c r="M50" s="271">
        <v>0</v>
      </c>
      <c r="N50" s="271">
        <v>4020233</v>
      </c>
      <c r="O50" s="271">
        <v>4020233</v>
      </c>
      <c r="P50" s="270">
        <f t="shared" si="1"/>
        <v>56644197.54000001</v>
      </c>
    </row>
    <row r="51" spans="1:16" ht="12.75">
      <c r="A51" s="266" t="s">
        <v>282</v>
      </c>
      <c r="B51" s="267"/>
      <c r="C51" s="268"/>
      <c r="D51" s="269" t="s">
        <v>120</v>
      </c>
      <c r="E51" s="270">
        <v>52009576.81</v>
      </c>
      <c r="F51" s="271">
        <v>52009576.81</v>
      </c>
      <c r="G51" s="271">
        <v>32504052.560000002</v>
      </c>
      <c r="H51" s="271">
        <v>5541236.43</v>
      </c>
      <c r="I51" s="271">
        <v>0</v>
      </c>
      <c r="J51" s="270">
        <v>4634620.73</v>
      </c>
      <c r="K51" s="271">
        <v>614387.73</v>
      </c>
      <c r="L51" s="271">
        <v>0</v>
      </c>
      <c r="M51" s="271">
        <v>0</v>
      </c>
      <c r="N51" s="271">
        <v>4020233</v>
      </c>
      <c r="O51" s="271">
        <v>4020233</v>
      </c>
      <c r="P51" s="270">
        <f t="shared" si="1"/>
        <v>56644197.54000001</v>
      </c>
    </row>
    <row r="52" spans="1:16" ht="25.5">
      <c r="A52" s="266" t="s">
        <v>283</v>
      </c>
      <c r="B52" s="266" t="s">
        <v>193</v>
      </c>
      <c r="C52" s="272" t="s">
        <v>160</v>
      </c>
      <c r="D52" s="269" t="s">
        <v>301</v>
      </c>
      <c r="E52" s="270">
        <v>760968</v>
      </c>
      <c r="F52" s="271">
        <v>760968</v>
      </c>
      <c r="G52" s="271">
        <v>493820</v>
      </c>
      <c r="H52" s="271">
        <v>13000</v>
      </c>
      <c r="I52" s="271">
        <v>0</v>
      </c>
      <c r="J52" s="270">
        <v>8500</v>
      </c>
      <c r="K52" s="271">
        <v>0</v>
      </c>
      <c r="L52" s="271">
        <v>0</v>
      </c>
      <c r="M52" s="271">
        <v>0</v>
      </c>
      <c r="N52" s="271">
        <v>8500</v>
      </c>
      <c r="O52" s="271">
        <v>8500</v>
      </c>
      <c r="P52" s="270">
        <f t="shared" si="1"/>
        <v>769468</v>
      </c>
    </row>
    <row r="53" spans="1:16" ht="12.75">
      <c r="A53" s="266" t="s">
        <v>285</v>
      </c>
      <c r="B53" s="266" t="s">
        <v>163</v>
      </c>
      <c r="C53" s="272" t="s">
        <v>164</v>
      </c>
      <c r="D53" s="269" t="s">
        <v>162</v>
      </c>
      <c r="E53" s="270">
        <v>18192474.9</v>
      </c>
      <c r="F53" s="271">
        <v>18192474.9</v>
      </c>
      <c r="G53" s="271">
        <v>10238008.65</v>
      </c>
      <c r="H53" s="271">
        <v>2314614.43</v>
      </c>
      <c r="I53" s="271">
        <v>0</v>
      </c>
      <c r="J53" s="270">
        <v>1163284.73</v>
      </c>
      <c r="K53" s="271">
        <v>614387.73</v>
      </c>
      <c r="L53" s="271">
        <v>0</v>
      </c>
      <c r="M53" s="271">
        <v>0</v>
      </c>
      <c r="N53" s="271">
        <v>548897</v>
      </c>
      <c r="O53" s="271">
        <v>548897</v>
      </c>
      <c r="P53" s="270">
        <f t="shared" si="1"/>
        <v>19355759.63</v>
      </c>
    </row>
    <row r="54" spans="1:16" ht="63.75">
      <c r="A54" s="266" t="s">
        <v>311</v>
      </c>
      <c r="B54" s="266" t="s">
        <v>308</v>
      </c>
      <c r="C54" s="272" t="s">
        <v>309</v>
      </c>
      <c r="D54" s="269" t="s">
        <v>310</v>
      </c>
      <c r="E54" s="270">
        <v>27767235.91</v>
      </c>
      <c r="F54" s="271">
        <v>27767235.91</v>
      </c>
      <c r="G54" s="271">
        <v>18009419.91</v>
      </c>
      <c r="H54" s="271">
        <v>3038502</v>
      </c>
      <c r="I54" s="271">
        <v>0</v>
      </c>
      <c r="J54" s="270">
        <v>3313836</v>
      </c>
      <c r="K54" s="271">
        <v>0</v>
      </c>
      <c r="L54" s="271">
        <v>0</v>
      </c>
      <c r="M54" s="271">
        <v>0</v>
      </c>
      <c r="N54" s="271">
        <v>3313836</v>
      </c>
      <c r="O54" s="271">
        <v>3313836</v>
      </c>
      <c r="P54" s="270">
        <f t="shared" si="1"/>
        <v>31081071.91</v>
      </c>
    </row>
    <row r="55" spans="1:16" ht="25.5">
      <c r="A55" s="266" t="s">
        <v>320</v>
      </c>
      <c r="B55" s="266" t="s">
        <v>321</v>
      </c>
      <c r="C55" s="272" t="s">
        <v>309</v>
      </c>
      <c r="D55" s="269" t="s">
        <v>121</v>
      </c>
      <c r="E55" s="270">
        <v>303817</v>
      </c>
      <c r="F55" s="271">
        <v>303817</v>
      </c>
      <c r="G55" s="271">
        <v>237910</v>
      </c>
      <c r="H55" s="271">
        <v>8320</v>
      </c>
      <c r="I55" s="271">
        <v>0</v>
      </c>
      <c r="J55" s="270">
        <v>0</v>
      </c>
      <c r="K55" s="271">
        <v>0</v>
      </c>
      <c r="L55" s="271">
        <v>0</v>
      </c>
      <c r="M55" s="271">
        <v>0</v>
      </c>
      <c r="N55" s="271">
        <v>0</v>
      </c>
      <c r="O55" s="271">
        <v>0</v>
      </c>
      <c r="P55" s="270">
        <f t="shared" si="1"/>
        <v>303817</v>
      </c>
    </row>
    <row r="56" spans="1:16" ht="38.25">
      <c r="A56" s="266" t="s">
        <v>286</v>
      </c>
      <c r="B56" s="266" t="s">
        <v>167</v>
      </c>
      <c r="C56" s="272" t="s">
        <v>264</v>
      </c>
      <c r="D56" s="269" t="s">
        <v>266</v>
      </c>
      <c r="E56" s="270">
        <v>3444679</v>
      </c>
      <c r="F56" s="271">
        <v>3444679</v>
      </c>
      <c r="G56" s="271">
        <v>2525024</v>
      </c>
      <c r="H56" s="271">
        <v>116880</v>
      </c>
      <c r="I56" s="271">
        <v>0</v>
      </c>
      <c r="J56" s="270">
        <v>103000</v>
      </c>
      <c r="K56" s="271">
        <v>0</v>
      </c>
      <c r="L56" s="271">
        <v>0</v>
      </c>
      <c r="M56" s="271">
        <v>0</v>
      </c>
      <c r="N56" s="271">
        <v>103000</v>
      </c>
      <c r="O56" s="271">
        <v>103000</v>
      </c>
      <c r="P56" s="270">
        <f t="shared" si="1"/>
        <v>3547679</v>
      </c>
    </row>
    <row r="57" spans="1:16" ht="38.25">
      <c r="A57" s="266" t="s">
        <v>322</v>
      </c>
      <c r="B57" s="266" t="s">
        <v>325</v>
      </c>
      <c r="C57" s="272" t="s">
        <v>324</v>
      </c>
      <c r="D57" s="269" t="s">
        <v>323</v>
      </c>
      <c r="E57" s="270">
        <v>308064</v>
      </c>
      <c r="F57" s="271">
        <v>308064</v>
      </c>
      <c r="G57" s="271">
        <v>180710</v>
      </c>
      <c r="H57" s="271">
        <v>15420</v>
      </c>
      <c r="I57" s="271">
        <v>0</v>
      </c>
      <c r="J57" s="270">
        <v>46000</v>
      </c>
      <c r="K57" s="271">
        <v>0</v>
      </c>
      <c r="L57" s="271">
        <v>0</v>
      </c>
      <c r="M57" s="271">
        <v>0</v>
      </c>
      <c r="N57" s="271">
        <v>46000</v>
      </c>
      <c r="O57" s="271">
        <v>46000</v>
      </c>
      <c r="P57" s="270">
        <f t="shared" si="1"/>
        <v>354064</v>
      </c>
    </row>
    <row r="58" spans="1:16" ht="38.25">
      <c r="A58" s="266" t="s">
        <v>326</v>
      </c>
      <c r="B58" s="266" t="s">
        <v>328</v>
      </c>
      <c r="C58" s="272" t="s">
        <v>324</v>
      </c>
      <c r="D58" s="269" t="s">
        <v>327</v>
      </c>
      <c r="E58" s="270">
        <v>10860</v>
      </c>
      <c r="F58" s="271">
        <v>10860</v>
      </c>
      <c r="G58" s="271">
        <v>0</v>
      </c>
      <c r="H58" s="271">
        <v>0</v>
      </c>
      <c r="I58" s="271">
        <v>0</v>
      </c>
      <c r="J58" s="270">
        <v>0</v>
      </c>
      <c r="K58" s="271">
        <v>0</v>
      </c>
      <c r="L58" s="271">
        <v>0</v>
      </c>
      <c r="M58" s="271">
        <v>0</v>
      </c>
      <c r="N58" s="271">
        <v>0</v>
      </c>
      <c r="O58" s="271">
        <v>0</v>
      </c>
      <c r="P58" s="270">
        <f t="shared" si="1"/>
        <v>10860</v>
      </c>
    </row>
    <row r="59" spans="1:16" ht="25.5">
      <c r="A59" s="266" t="s">
        <v>299</v>
      </c>
      <c r="B59" s="266" t="s">
        <v>122</v>
      </c>
      <c r="C59" s="268"/>
      <c r="D59" s="269" t="s">
        <v>123</v>
      </c>
      <c r="E59" s="270">
        <v>1208756</v>
      </c>
      <c r="F59" s="271">
        <v>1208756</v>
      </c>
      <c r="G59" s="271">
        <v>819160</v>
      </c>
      <c r="H59" s="271">
        <v>34500</v>
      </c>
      <c r="I59" s="271">
        <v>0</v>
      </c>
      <c r="J59" s="270">
        <v>0</v>
      </c>
      <c r="K59" s="271">
        <v>0</v>
      </c>
      <c r="L59" s="271">
        <v>0</v>
      </c>
      <c r="M59" s="271">
        <v>0</v>
      </c>
      <c r="N59" s="271">
        <v>0</v>
      </c>
      <c r="O59" s="271">
        <v>0</v>
      </c>
      <c r="P59" s="270">
        <f t="shared" si="1"/>
        <v>1208756</v>
      </c>
    </row>
    <row r="60" spans="1:16" ht="25.5">
      <c r="A60" s="273" t="s">
        <v>284</v>
      </c>
      <c r="B60" s="273" t="s">
        <v>300</v>
      </c>
      <c r="C60" s="274" t="s">
        <v>240</v>
      </c>
      <c r="D60" s="275" t="s">
        <v>248</v>
      </c>
      <c r="E60" s="276">
        <v>1208756</v>
      </c>
      <c r="F60" s="277">
        <v>1208756</v>
      </c>
      <c r="G60" s="277">
        <v>819160</v>
      </c>
      <c r="H60" s="277">
        <v>34500</v>
      </c>
      <c r="I60" s="277">
        <v>0</v>
      </c>
      <c r="J60" s="276">
        <v>0</v>
      </c>
      <c r="K60" s="277">
        <v>0</v>
      </c>
      <c r="L60" s="277">
        <v>0</v>
      </c>
      <c r="M60" s="277">
        <v>0</v>
      </c>
      <c r="N60" s="277">
        <v>0</v>
      </c>
      <c r="O60" s="277">
        <v>0</v>
      </c>
      <c r="P60" s="276">
        <f t="shared" si="1"/>
        <v>1208756</v>
      </c>
    </row>
    <row r="61" spans="1:16" ht="12.75">
      <c r="A61" s="266" t="s">
        <v>287</v>
      </c>
      <c r="B61" s="266" t="s">
        <v>245</v>
      </c>
      <c r="C61" s="268"/>
      <c r="D61" s="269" t="s">
        <v>237</v>
      </c>
      <c r="E61" s="270">
        <v>12722</v>
      </c>
      <c r="F61" s="271">
        <v>12722</v>
      </c>
      <c r="G61" s="271">
        <v>0</v>
      </c>
      <c r="H61" s="271">
        <v>0</v>
      </c>
      <c r="I61" s="271">
        <v>0</v>
      </c>
      <c r="J61" s="270">
        <v>0</v>
      </c>
      <c r="K61" s="271">
        <v>0</v>
      </c>
      <c r="L61" s="271">
        <v>0</v>
      </c>
      <c r="M61" s="271">
        <v>0</v>
      </c>
      <c r="N61" s="271">
        <v>0</v>
      </c>
      <c r="O61" s="271">
        <v>0</v>
      </c>
      <c r="P61" s="270">
        <f t="shared" si="1"/>
        <v>12722</v>
      </c>
    </row>
    <row r="62" spans="1:16" ht="51">
      <c r="A62" s="273" t="s">
        <v>288</v>
      </c>
      <c r="B62" s="273" t="s">
        <v>241</v>
      </c>
      <c r="C62" s="274" t="s">
        <v>240</v>
      </c>
      <c r="D62" s="275" t="s">
        <v>242</v>
      </c>
      <c r="E62" s="276">
        <v>12722</v>
      </c>
      <c r="F62" s="277">
        <v>12722</v>
      </c>
      <c r="G62" s="277">
        <v>0</v>
      </c>
      <c r="H62" s="277">
        <v>0</v>
      </c>
      <c r="I62" s="277">
        <v>0</v>
      </c>
      <c r="J62" s="276">
        <v>0</v>
      </c>
      <c r="K62" s="277">
        <v>0</v>
      </c>
      <c r="L62" s="277">
        <v>0</v>
      </c>
      <c r="M62" s="277">
        <v>0</v>
      </c>
      <c r="N62" s="277">
        <v>0</v>
      </c>
      <c r="O62" s="277">
        <v>0</v>
      </c>
      <c r="P62" s="276">
        <f t="shared" si="1"/>
        <v>12722</v>
      </c>
    </row>
    <row r="63" spans="1:16" ht="25.5">
      <c r="A63" s="266" t="s">
        <v>289</v>
      </c>
      <c r="B63" s="267"/>
      <c r="C63" s="268"/>
      <c r="D63" s="269" t="s">
        <v>290</v>
      </c>
      <c r="E63" s="270">
        <v>7952307.140000001</v>
      </c>
      <c r="F63" s="271">
        <v>7952307.140000001</v>
      </c>
      <c r="G63" s="271">
        <v>5702053.38</v>
      </c>
      <c r="H63" s="271">
        <v>414449</v>
      </c>
      <c r="I63" s="271">
        <v>0</v>
      </c>
      <c r="J63" s="270">
        <v>317679</v>
      </c>
      <c r="K63" s="271">
        <v>0</v>
      </c>
      <c r="L63" s="271">
        <v>0</v>
      </c>
      <c r="M63" s="271">
        <v>0</v>
      </c>
      <c r="N63" s="271">
        <v>317679</v>
      </c>
      <c r="O63" s="271">
        <v>317679</v>
      </c>
      <c r="P63" s="270">
        <f t="shared" si="1"/>
        <v>8269986.140000001</v>
      </c>
    </row>
    <row r="64" spans="1:16" ht="25.5">
      <c r="A64" s="266" t="s">
        <v>291</v>
      </c>
      <c r="B64" s="267"/>
      <c r="C64" s="268"/>
      <c r="D64" s="269" t="s">
        <v>290</v>
      </c>
      <c r="E64" s="270">
        <v>7952307.140000001</v>
      </c>
      <c r="F64" s="271">
        <v>7952307.140000001</v>
      </c>
      <c r="G64" s="271">
        <v>5702053.38</v>
      </c>
      <c r="H64" s="271">
        <v>414449</v>
      </c>
      <c r="I64" s="271">
        <v>0</v>
      </c>
      <c r="J64" s="270">
        <v>317679</v>
      </c>
      <c r="K64" s="271">
        <v>0</v>
      </c>
      <c r="L64" s="271">
        <v>0</v>
      </c>
      <c r="M64" s="271">
        <v>0</v>
      </c>
      <c r="N64" s="271">
        <v>317679</v>
      </c>
      <c r="O64" s="271">
        <v>317679</v>
      </c>
      <c r="P64" s="270">
        <f t="shared" si="1"/>
        <v>8269986.140000001</v>
      </c>
    </row>
    <row r="65" spans="1:16" ht="25.5">
      <c r="A65" s="266" t="s">
        <v>292</v>
      </c>
      <c r="B65" s="266" t="s">
        <v>193</v>
      </c>
      <c r="C65" s="272" t="s">
        <v>160</v>
      </c>
      <c r="D65" s="269" t="s">
        <v>301</v>
      </c>
      <c r="E65" s="270">
        <v>275411</v>
      </c>
      <c r="F65" s="271">
        <v>275411</v>
      </c>
      <c r="G65" s="271">
        <v>193800</v>
      </c>
      <c r="H65" s="271">
        <v>15500</v>
      </c>
      <c r="I65" s="271">
        <v>0</v>
      </c>
      <c r="J65" s="270">
        <v>0</v>
      </c>
      <c r="K65" s="271">
        <v>0</v>
      </c>
      <c r="L65" s="271">
        <v>0</v>
      </c>
      <c r="M65" s="271">
        <v>0</v>
      </c>
      <c r="N65" s="271">
        <v>0</v>
      </c>
      <c r="O65" s="271">
        <v>0</v>
      </c>
      <c r="P65" s="270">
        <f t="shared" si="1"/>
        <v>275411</v>
      </c>
    </row>
    <row r="66" spans="1:16" ht="12.75">
      <c r="A66" s="266" t="s">
        <v>293</v>
      </c>
      <c r="B66" s="266" t="s">
        <v>205</v>
      </c>
      <c r="C66" s="272" t="s">
        <v>207</v>
      </c>
      <c r="D66" s="269" t="s">
        <v>208</v>
      </c>
      <c r="E66" s="270">
        <v>1427345.06</v>
      </c>
      <c r="F66" s="271">
        <v>1427345.06</v>
      </c>
      <c r="G66" s="271">
        <v>1051631.4</v>
      </c>
      <c r="H66" s="271">
        <v>39212</v>
      </c>
      <c r="I66" s="271">
        <v>0</v>
      </c>
      <c r="J66" s="270">
        <v>0</v>
      </c>
      <c r="K66" s="271">
        <v>0</v>
      </c>
      <c r="L66" s="271">
        <v>0</v>
      </c>
      <c r="M66" s="271">
        <v>0</v>
      </c>
      <c r="N66" s="271">
        <v>0</v>
      </c>
      <c r="O66" s="271">
        <v>0</v>
      </c>
      <c r="P66" s="270">
        <f t="shared" si="1"/>
        <v>1427345.06</v>
      </c>
    </row>
    <row r="67" spans="1:16" ht="12.75">
      <c r="A67" s="266" t="s">
        <v>294</v>
      </c>
      <c r="B67" s="266" t="s">
        <v>265</v>
      </c>
      <c r="C67" s="272" t="s">
        <v>207</v>
      </c>
      <c r="D67" s="269" t="s">
        <v>267</v>
      </c>
      <c r="E67" s="270">
        <v>85084</v>
      </c>
      <c r="F67" s="271">
        <v>85084</v>
      </c>
      <c r="G67" s="271">
        <v>55853</v>
      </c>
      <c r="H67" s="271">
        <v>13943</v>
      </c>
      <c r="I67" s="271">
        <v>0</v>
      </c>
      <c r="J67" s="270">
        <v>0</v>
      </c>
      <c r="K67" s="271">
        <v>0</v>
      </c>
      <c r="L67" s="271">
        <v>0</v>
      </c>
      <c r="M67" s="271">
        <v>0</v>
      </c>
      <c r="N67" s="271">
        <v>0</v>
      </c>
      <c r="O67" s="271">
        <v>0</v>
      </c>
      <c r="P67" s="270">
        <f t="shared" si="1"/>
        <v>85084</v>
      </c>
    </row>
    <row r="68" spans="1:16" ht="25.5">
      <c r="A68" s="266" t="s">
        <v>295</v>
      </c>
      <c r="B68" s="266" t="s">
        <v>173</v>
      </c>
      <c r="C68" s="272" t="s">
        <v>202</v>
      </c>
      <c r="D68" s="269" t="s">
        <v>104</v>
      </c>
      <c r="E68" s="270">
        <v>1932180.08</v>
      </c>
      <c r="F68" s="271">
        <v>1932180.08</v>
      </c>
      <c r="G68" s="271">
        <v>1238309.98</v>
      </c>
      <c r="H68" s="271">
        <v>203392</v>
      </c>
      <c r="I68" s="271">
        <v>0</v>
      </c>
      <c r="J68" s="270">
        <v>294679</v>
      </c>
      <c r="K68" s="271">
        <v>0</v>
      </c>
      <c r="L68" s="271">
        <v>0</v>
      </c>
      <c r="M68" s="271">
        <v>0</v>
      </c>
      <c r="N68" s="271">
        <v>294679</v>
      </c>
      <c r="O68" s="271">
        <v>294679</v>
      </c>
      <c r="P68" s="270">
        <f t="shared" si="1"/>
        <v>2226859.08</v>
      </c>
    </row>
    <row r="69" spans="1:16" ht="12.75">
      <c r="A69" s="266" t="s">
        <v>296</v>
      </c>
      <c r="B69" s="266" t="s">
        <v>263</v>
      </c>
      <c r="C69" s="272" t="s">
        <v>264</v>
      </c>
      <c r="D69" s="269" t="s">
        <v>124</v>
      </c>
      <c r="E69" s="270">
        <v>3645182</v>
      </c>
      <c r="F69" s="271">
        <v>3645182</v>
      </c>
      <c r="G69" s="271">
        <v>2744455</v>
      </c>
      <c r="H69" s="271">
        <v>116234</v>
      </c>
      <c r="I69" s="271">
        <v>0</v>
      </c>
      <c r="J69" s="270">
        <v>23000</v>
      </c>
      <c r="K69" s="271">
        <v>0</v>
      </c>
      <c r="L69" s="271">
        <v>0</v>
      </c>
      <c r="M69" s="271">
        <v>0</v>
      </c>
      <c r="N69" s="271">
        <v>23000</v>
      </c>
      <c r="O69" s="271">
        <v>23000</v>
      </c>
      <c r="P69" s="270">
        <f t="shared" si="1"/>
        <v>3668182</v>
      </c>
    </row>
    <row r="70" spans="1:16" ht="12.75">
      <c r="A70" s="266" t="s">
        <v>297</v>
      </c>
      <c r="B70" s="266" t="s">
        <v>175</v>
      </c>
      <c r="C70" s="272" t="s">
        <v>209</v>
      </c>
      <c r="D70" s="269" t="s">
        <v>137</v>
      </c>
      <c r="E70" s="270">
        <v>587105</v>
      </c>
      <c r="F70" s="271">
        <v>587105</v>
      </c>
      <c r="G70" s="271">
        <v>418004</v>
      </c>
      <c r="H70" s="271">
        <v>26168</v>
      </c>
      <c r="I70" s="271">
        <v>0</v>
      </c>
      <c r="J70" s="270">
        <v>0</v>
      </c>
      <c r="K70" s="271">
        <v>0</v>
      </c>
      <c r="L70" s="271">
        <v>0</v>
      </c>
      <c r="M70" s="271">
        <v>0</v>
      </c>
      <c r="N70" s="271">
        <v>0</v>
      </c>
      <c r="O70" s="271">
        <v>0</v>
      </c>
      <c r="P70" s="270">
        <f t="shared" si="1"/>
        <v>587105</v>
      </c>
    </row>
    <row r="71" spans="1:16" ht="12.75">
      <c r="A71" s="266" t="s">
        <v>226</v>
      </c>
      <c r="B71" s="267"/>
      <c r="C71" s="268"/>
      <c r="D71" s="269" t="s">
        <v>125</v>
      </c>
      <c r="E71" s="270">
        <v>63327272.09</v>
      </c>
      <c r="F71" s="271">
        <v>63294272.09</v>
      </c>
      <c r="G71" s="271">
        <v>727500</v>
      </c>
      <c r="H71" s="271">
        <v>26900</v>
      </c>
      <c r="I71" s="271">
        <v>0</v>
      </c>
      <c r="J71" s="270">
        <v>1481443</v>
      </c>
      <c r="K71" s="271">
        <v>0</v>
      </c>
      <c r="L71" s="271">
        <v>0</v>
      </c>
      <c r="M71" s="271">
        <v>0</v>
      </c>
      <c r="N71" s="271">
        <v>1481443</v>
      </c>
      <c r="O71" s="271">
        <v>1481443</v>
      </c>
      <c r="P71" s="270">
        <f t="shared" si="1"/>
        <v>64808715.09</v>
      </c>
    </row>
    <row r="72" spans="1:16" ht="25.5">
      <c r="A72" s="266" t="s">
        <v>227</v>
      </c>
      <c r="B72" s="267"/>
      <c r="C72" s="268"/>
      <c r="D72" s="269" t="s">
        <v>229</v>
      </c>
      <c r="E72" s="270">
        <v>63327272.09</v>
      </c>
      <c r="F72" s="271">
        <v>63294272.09</v>
      </c>
      <c r="G72" s="271">
        <v>727500</v>
      </c>
      <c r="H72" s="271">
        <v>26900</v>
      </c>
      <c r="I72" s="271">
        <v>0</v>
      </c>
      <c r="J72" s="270">
        <v>1481443</v>
      </c>
      <c r="K72" s="271">
        <v>0</v>
      </c>
      <c r="L72" s="271">
        <v>0</v>
      </c>
      <c r="M72" s="271">
        <v>0</v>
      </c>
      <c r="N72" s="271">
        <v>1481443</v>
      </c>
      <c r="O72" s="271">
        <v>1481443</v>
      </c>
      <c r="P72" s="270">
        <f t="shared" si="1"/>
        <v>64808715.09</v>
      </c>
    </row>
    <row r="73" spans="1:16" ht="63.75">
      <c r="A73" s="266" t="s">
        <v>228</v>
      </c>
      <c r="B73" s="266" t="s">
        <v>159</v>
      </c>
      <c r="C73" s="272" t="s">
        <v>160</v>
      </c>
      <c r="D73" s="269" t="s">
        <v>97</v>
      </c>
      <c r="E73" s="270">
        <v>1084339.53</v>
      </c>
      <c r="F73" s="271">
        <v>1084339.53</v>
      </c>
      <c r="G73" s="271">
        <v>727500</v>
      </c>
      <c r="H73" s="271">
        <v>26900</v>
      </c>
      <c r="I73" s="271">
        <v>0</v>
      </c>
      <c r="J73" s="270">
        <v>25000</v>
      </c>
      <c r="K73" s="271">
        <v>0</v>
      </c>
      <c r="L73" s="271">
        <v>0</v>
      </c>
      <c r="M73" s="271">
        <v>0</v>
      </c>
      <c r="N73" s="271">
        <v>25000</v>
      </c>
      <c r="O73" s="271">
        <v>25000</v>
      </c>
      <c r="P73" s="270">
        <f t="shared" si="1"/>
        <v>1109339.53</v>
      </c>
    </row>
    <row r="74" spans="1:16" ht="12.75">
      <c r="A74" s="266" t="s">
        <v>243</v>
      </c>
      <c r="B74" s="266" t="s">
        <v>157</v>
      </c>
      <c r="C74" s="272" t="s">
        <v>158</v>
      </c>
      <c r="D74" s="269" t="s">
        <v>151</v>
      </c>
      <c r="E74" s="270">
        <v>33000</v>
      </c>
      <c r="F74" s="271">
        <v>0</v>
      </c>
      <c r="G74" s="271">
        <v>0</v>
      </c>
      <c r="H74" s="271">
        <v>0</v>
      </c>
      <c r="I74" s="271">
        <v>0</v>
      </c>
      <c r="J74" s="270">
        <v>0</v>
      </c>
      <c r="K74" s="271">
        <v>0</v>
      </c>
      <c r="L74" s="271">
        <v>0</v>
      </c>
      <c r="M74" s="271">
        <v>0</v>
      </c>
      <c r="N74" s="271">
        <v>0</v>
      </c>
      <c r="O74" s="271">
        <v>0</v>
      </c>
      <c r="P74" s="270">
        <f t="shared" si="1"/>
        <v>33000</v>
      </c>
    </row>
    <row r="75" spans="1:16" ht="38.25">
      <c r="A75" s="266" t="s">
        <v>236</v>
      </c>
      <c r="B75" s="266" t="s">
        <v>234</v>
      </c>
      <c r="C75" s="272" t="s">
        <v>193</v>
      </c>
      <c r="D75" s="269" t="s">
        <v>235</v>
      </c>
      <c r="E75" s="270">
        <v>62000</v>
      </c>
      <c r="F75" s="271">
        <v>62000</v>
      </c>
      <c r="G75" s="271">
        <v>0</v>
      </c>
      <c r="H75" s="271">
        <v>0</v>
      </c>
      <c r="I75" s="271">
        <v>0</v>
      </c>
      <c r="J75" s="270">
        <v>5000</v>
      </c>
      <c r="K75" s="271">
        <v>0</v>
      </c>
      <c r="L75" s="271">
        <v>0</v>
      </c>
      <c r="M75" s="271">
        <v>0</v>
      </c>
      <c r="N75" s="271">
        <v>5000</v>
      </c>
      <c r="O75" s="271">
        <v>5000</v>
      </c>
      <c r="P75" s="270">
        <f t="shared" si="1"/>
        <v>67000</v>
      </c>
    </row>
    <row r="76" spans="1:16" ht="25.5">
      <c r="A76" s="266" t="s">
        <v>231</v>
      </c>
      <c r="B76" s="266" t="s">
        <v>192</v>
      </c>
      <c r="C76" s="272" t="s">
        <v>193</v>
      </c>
      <c r="D76" s="269" t="s">
        <v>85</v>
      </c>
      <c r="E76" s="270">
        <v>19600001.09</v>
      </c>
      <c r="F76" s="271">
        <v>19600001.09</v>
      </c>
      <c r="G76" s="271">
        <v>0</v>
      </c>
      <c r="H76" s="271">
        <v>0</v>
      </c>
      <c r="I76" s="271">
        <v>0</v>
      </c>
      <c r="J76" s="270">
        <v>0</v>
      </c>
      <c r="K76" s="271">
        <v>0</v>
      </c>
      <c r="L76" s="271">
        <v>0</v>
      </c>
      <c r="M76" s="271">
        <v>0</v>
      </c>
      <c r="N76" s="271">
        <v>0</v>
      </c>
      <c r="O76" s="271">
        <v>0</v>
      </c>
      <c r="P76" s="270">
        <f t="shared" si="1"/>
        <v>19600001.09</v>
      </c>
    </row>
    <row r="77" spans="1:16" ht="25.5">
      <c r="A77" s="266" t="s">
        <v>232</v>
      </c>
      <c r="B77" s="266" t="s">
        <v>194</v>
      </c>
      <c r="C77" s="272" t="s">
        <v>193</v>
      </c>
      <c r="D77" s="269" t="s">
        <v>152</v>
      </c>
      <c r="E77" s="270">
        <v>22628200</v>
      </c>
      <c r="F77" s="271">
        <v>22628200</v>
      </c>
      <c r="G77" s="271">
        <v>0</v>
      </c>
      <c r="H77" s="271">
        <v>0</v>
      </c>
      <c r="I77" s="271">
        <v>0</v>
      </c>
      <c r="J77" s="270">
        <v>0</v>
      </c>
      <c r="K77" s="271">
        <v>0</v>
      </c>
      <c r="L77" s="271">
        <v>0</v>
      </c>
      <c r="M77" s="271">
        <v>0</v>
      </c>
      <c r="N77" s="271">
        <v>0</v>
      </c>
      <c r="O77" s="271">
        <v>0</v>
      </c>
      <c r="P77" s="270">
        <f t="shared" si="1"/>
        <v>22628200</v>
      </c>
    </row>
    <row r="78" spans="1:16" ht="89.25">
      <c r="A78" s="266" t="s">
        <v>332</v>
      </c>
      <c r="B78" s="266" t="s">
        <v>333</v>
      </c>
      <c r="C78" s="272" t="s">
        <v>193</v>
      </c>
      <c r="D78" s="269" t="s">
        <v>126</v>
      </c>
      <c r="E78" s="270">
        <v>0</v>
      </c>
      <c r="F78" s="271">
        <v>0</v>
      </c>
      <c r="G78" s="271">
        <v>0</v>
      </c>
      <c r="H78" s="271">
        <v>0</v>
      </c>
      <c r="I78" s="271">
        <v>0</v>
      </c>
      <c r="J78" s="270">
        <v>0</v>
      </c>
      <c r="K78" s="271">
        <v>0</v>
      </c>
      <c r="L78" s="271">
        <v>0</v>
      </c>
      <c r="M78" s="271">
        <v>0</v>
      </c>
      <c r="N78" s="271">
        <v>0</v>
      </c>
      <c r="O78" s="271">
        <v>0</v>
      </c>
      <c r="P78" s="270">
        <f t="shared" si="1"/>
        <v>0</v>
      </c>
    </row>
    <row r="79" spans="1:16" ht="51">
      <c r="A79" s="266" t="s">
        <v>230</v>
      </c>
      <c r="B79" s="266" t="s">
        <v>196</v>
      </c>
      <c r="C79" s="272" t="s">
        <v>193</v>
      </c>
      <c r="D79" s="269" t="s">
        <v>82</v>
      </c>
      <c r="E79" s="270">
        <v>4575112</v>
      </c>
      <c r="F79" s="271">
        <v>4575112</v>
      </c>
      <c r="G79" s="271">
        <v>0</v>
      </c>
      <c r="H79" s="271">
        <v>0</v>
      </c>
      <c r="I79" s="271">
        <v>0</v>
      </c>
      <c r="J79" s="270">
        <v>0</v>
      </c>
      <c r="K79" s="271">
        <v>0</v>
      </c>
      <c r="L79" s="271">
        <v>0</v>
      </c>
      <c r="M79" s="271">
        <v>0</v>
      </c>
      <c r="N79" s="271">
        <v>0</v>
      </c>
      <c r="O79" s="271">
        <v>0</v>
      </c>
      <c r="P79" s="270">
        <f t="shared" si="1"/>
        <v>4575112</v>
      </c>
    </row>
    <row r="80" spans="1:16" ht="12.75">
      <c r="A80" s="266" t="s">
        <v>233</v>
      </c>
      <c r="B80" s="266" t="s">
        <v>195</v>
      </c>
      <c r="C80" s="272" t="s">
        <v>193</v>
      </c>
      <c r="D80" s="269" t="s">
        <v>198</v>
      </c>
      <c r="E80" s="270">
        <v>15344619.47</v>
      </c>
      <c r="F80" s="271">
        <v>15344619.47</v>
      </c>
      <c r="G80" s="271">
        <v>0</v>
      </c>
      <c r="H80" s="271">
        <v>0</v>
      </c>
      <c r="I80" s="271">
        <v>0</v>
      </c>
      <c r="J80" s="270">
        <v>1451443</v>
      </c>
      <c r="K80" s="271">
        <v>0</v>
      </c>
      <c r="L80" s="271">
        <v>0</v>
      </c>
      <c r="M80" s="271">
        <v>0</v>
      </c>
      <c r="N80" s="271">
        <v>1451443</v>
      </c>
      <c r="O80" s="271">
        <v>1451443</v>
      </c>
      <c r="P80" s="270">
        <f t="shared" si="1"/>
        <v>16796062.47</v>
      </c>
    </row>
    <row r="81" spans="1:16" ht="12.75">
      <c r="A81" s="278"/>
      <c r="B81" s="279" t="s">
        <v>127</v>
      </c>
      <c r="C81" s="280"/>
      <c r="D81" s="270" t="s">
        <v>133</v>
      </c>
      <c r="E81" s="270">
        <v>152254463.09</v>
      </c>
      <c r="F81" s="270">
        <v>147910387</v>
      </c>
      <c r="G81" s="270">
        <v>49031705.91</v>
      </c>
      <c r="H81" s="270">
        <v>7021777</v>
      </c>
      <c r="I81" s="270">
        <v>4311076.09</v>
      </c>
      <c r="J81" s="270">
        <v>20348807.019999996</v>
      </c>
      <c r="K81" s="270">
        <v>1889912.28</v>
      </c>
      <c r="L81" s="270">
        <v>0</v>
      </c>
      <c r="M81" s="270">
        <v>0</v>
      </c>
      <c r="N81" s="270">
        <v>18458894.74</v>
      </c>
      <c r="O81" s="270">
        <v>18299102.88</v>
      </c>
      <c r="P81" s="270">
        <f t="shared" si="1"/>
        <v>172603270.11</v>
      </c>
    </row>
    <row r="82" ht="10.5" customHeight="1"/>
    <row r="83" ht="12.75" hidden="1"/>
    <row r="84" spans="2:9" ht="12.75" hidden="1">
      <c r="B84" s="281"/>
      <c r="I84" s="281"/>
    </row>
    <row r="85" ht="12.75" hidden="1"/>
    <row r="86" ht="12.75" hidden="1"/>
    <row r="87" ht="12.75">
      <c r="A87" s="282" t="s">
        <v>128</v>
      </c>
    </row>
    <row r="88" ht="12.75">
      <c r="A88" s="282" t="s">
        <v>129</v>
      </c>
    </row>
    <row r="89" ht="12.75">
      <c r="A89" s="282" t="s">
        <v>130</v>
      </c>
    </row>
    <row r="90" ht="12.75">
      <c r="A90" s="282" t="s">
        <v>131</v>
      </c>
    </row>
    <row r="94" spans="4:11" ht="12.75">
      <c r="D94" s="262" t="s">
        <v>132</v>
      </c>
      <c r="K94" s="262" t="s">
        <v>334</v>
      </c>
    </row>
  </sheetData>
  <sheetProtection/>
  <mergeCells count="23">
    <mergeCell ref="K9:K11"/>
    <mergeCell ref="L9:M9"/>
    <mergeCell ref="M10:M11"/>
    <mergeCell ref="E8:I8"/>
    <mergeCell ref="O10:O11"/>
    <mergeCell ref="E9:E11"/>
    <mergeCell ref="P8:P11"/>
    <mergeCell ref="M1:P3"/>
    <mergeCell ref="G10:G11"/>
    <mergeCell ref="H10:H11"/>
    <mergeCell ref="I9:I11"/>
    <mergeCell ref="J8:O8"/>
    <mergeCell ref="J9:J11"/>
    <mergeCell ref="F9:F11"/>
    <mergeCell ref="G9:H9"/>
    <mergeCell ref="L10:L11"/>
    <mergeCell ref="N9:N11"/>
    <mergeCell ref="A5:P5"/>
    <mergeCell ref="A6:P6"/>
    <mergeCell ref="A8:A11"/>
    <mergeCell ref="B8:B11"/>
    <mergeCell ref="C8:C11"/>
    <mergeCell ref="D8:D11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3"/>
  <sheetViews>
    <sheetView view="pageBreakPreview" zoomScale="60" zoomScalePageLayoutView="0" workbookViewId="0" topLeftCell="D4">
      <selection activeCell="I4" sqref="I4:P4"/>
    </sheetView>
  </sheetViews>
  <sheetFormatPr defaultColWidth="9.16015625" defaultRowHeight="12.75"/>
  <cols>
    <col min="1" max="1" width="0.328125" style="77" hidden="1" customWidth="1"/>
    <col min="2" max="2" width="4.33203125" style="77" hidden="1" customWidth="1"/>
    <col min="3" max="3" width="1.171875" style="77" hidden="1" customWidth="1"/>
    <col min="4" max="4" width="20.33203125" style="77" customWidth="1"/>
    <col min="5" max="5" width="27.5" style="77" customWidth="1"/>
    <col min="6" max="6" width="22.83203125" style="77" hidden="1" customWidth="1"/>
    <col min="7" max="7" width="27" style="77" customWidth="1"/>
    <col min="8" max="8" width="26.66015625" style="77" customWidth="1"/>
    <col min="9" max="9" width="21" style="79" customWidth="1"/>
    <col min="10" max="11" width="22.16015625" style="79" customWidth="1"/>
    <col min="12" max="12" width="26.83203125" style="79" customWidth="1"/>
    <col min="13" max="13" width="19.5" style="79" customWidth="1"/>
    <col min="14" max="14" width="23.16015625" style="77" customWidth="1"/>
    <col min="15" max="16" width="22.83203125" style="77" hidden="1" customWidth="1"/>
    <col min="17" max="17" width="23.33203125" style="77" customWidth="1"/>
    <col min="18" max="18" width="18.66015625" style="77" customWidth="1"/>
    <col min="19" max="19" width="18.33203125" style="77" customWidth="1"/>
    <col min="20" max="20" width="21.33203125" style="77" customWidth="1"/>
    <col min="21" max="21" width="24.5" style="77" customWidth="1"/>
    <col min="22" max="22" width="21.33203125" style="77" customWidth="1"/>
    <col min="23" max="23" width="19.16015625" style="77" customWidth="1"/>
    <col min="24" max="24" width="19.33203125" style="77" customWidth="1"/>
    <col min="25" max="25" width="21.66015625" style="77" customWidth="1"/>
    <col min="26" max="26" width="19.33203125" style="77" customWidth="1"/>
    <col min="27" max="27" width="26.16015625" style="77" customWidth="1"/>
    <col min="28" max="28" width="37.33203125" style="77" customWidth="1"/>
    <col min="29" max="29" width="17.16015625" style="77" customWidth="1"/>
    <col min="30" max="30" width="20.16015625" style="77" customWidth="1"/>
    <col min="31" max="16384" width="9.16015625" style="77" customWidth="1"/>
  </cols>
  <sheetData>
    <row r="1" spans="4:5" ht="22.5" customHeight="1" hidden="1">
      <c r="D1" s="78"/>
      <c r="E1" s="78"/>
    </row>
    <row r="2" ht="12.75" hidden="1"/>
    <row r="3" ht="21.75" customHeight="1" hidden="1"/>
    <row r="4" spans="5:16" ht="63" customHeight="1">
      <c r="E4" s="80"/>
      <c r="F4" s="80"/>
      <c r="G4" s="80"/>
      <c r="H4" s="80"/>
      <c r="I4" s="295" t="s">
        <v>526</v>
      </c>
      <c r="J4" s="295"/>
      <c r="K4" s="295"/>
      <c r="L4" s="295"/>
      <c r="M4" s="295"/>
      <c r="N4" s="295"/>
      <c r="O4" s="295"/>
      <c r="P4" s="295"/>
    </row>
    <row r="5" spans="1:16" ht="67.5" customHeight="1">
      <c r="A5" s="81"/>
      <c r="B5" s="81"/>
      <c r="C5" s="81"/>
      <c r="D5" s="308" t="s">
        <v>335</v>
      </c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ht="18" customHeight="1">
      <c r="A6" s="81"/>
      <c r="B6" s="81"/>
      <c r="C6" s="81"/>
      <c r="D6" s="81"/>
      <c r="I6" s="82"/>
      <c r="K6" s="83"/>
      <c r="L6" s="83"/>
      <c r="M6" s="83"/>
      <c r="N6" s="84" t="s">
        <v>197</v>
      </c>
      <c r="O6" s="85"/>
      <c r="P6" s="86" t="s">
        <v>197</v>
      </c>
    </row>
    <row r="7" spans="1:16" s="91" customFormat="1" ht="48" customHeight="1">
      <c r="A7" s="87" t="s">
        <v>336</v>
      </c>
      <c r="B7" s="88" t="s">
        <v>337</v>
      </c>
      <c r="C7" s="89">
        <v>0</v>
      </c>
      <c r="D7" s="309" t="s">
        <v>338</v>
      </c>
      <c r="E7" s="309" t="s">
        <v>339</v>
      </c>
      <c r="F7" s="312" t="s">
        <v>340</v>
      </c>
      <c r="G7" s="313"/>
      <c r="H7" s="319" t="s">
        <v>341</v>
      </c>
      <c r="I7" s="319"/>
      <c r="J7" s="319"/>
      <c r="K7" s="319"/>
      <c r="L7" s="319"/>
      <c r="M7" s="319"/>
      <c r="N7" s="316" t="s">
        <v>133</v>
      </c>
      <c r="O7" s="90"/>
      <c r="P7" s="90"/>
    </row>
    <row r="8" spans="1:16" s="91" customFormat="1" ht="39.75" customHeight="1">
      <c r="A8" s="87" t="s">
        <v>342</v>
      </c>
      <c r="B8" s="88" t="s">
        <v>337</v>
      </c>
      <c r="C8" s="89">
        <v>0</v>
      </c>
      <c r="D8" s="310"/>
      <c r="E8" s="310"/>
      <c r="F8" s="314"/>
      <c r="G8" s="315"/>
      <c r="H8" s="319" t="s">
        <v>343</v>
      </c>
      <c r="I8" s="320"/>
      <c r="J8" s="320"/>
      <c r="K8" s="320"/>
      <c r="L8" s="321" t="s">
        <v>437</v>
      </c>
      <c r="M8" s="322"/>
      <c r="N8" s="317"/>
      <c r="O8" s="92"/>
      <c r="P8" s="92"/>
    </row>
    <row r="9" spans="1:16" s="91" customFormat="1" ht="157.5" customHeight="1">
      <c r="A9" s="87" t="s">
        <v>344</v>
      </c>
      <c r="B9" s="88" t="s">
        <v>337</v>
      </c>
      <c r="C9" s="89">
        <v>0</v>
      </c>
      <c r="D9" s="311"/>
      <c r="E9" s="311"/>
      <c r="F9" s="93"/>
      <c r="G9" s="93" t="s">
        <v>345</v>
      </c>
      <c r="H9" s="93" t="s">
        <v>235</v>
      </c>
      <c r="I9" s="93" t="s">
        <v>346</v>
      </c>
      <c r="J9" s="93" t="s">
        <v>347</v>
      </c>
      <c r="K9" s="94" t="s">
        <v>348</v>
      </c>
      <c r="L9" s="93" t="s">
        <v>235</v>
      </c>
      <c r="M9" s="195" t="s">
        <v>348</v>
      </c>
      <c r="N9" s="318"/>
      <c r="O9" s="95" t="s">
        <v>349</v>
      </c>
      <c r="P9" s="95" t="s">
        <v>350</v>
      </c>
    </row>
    <row r="10" spans="1:16" ht="43.5" customHeight="1">
      <c r="A10" s="96" t="s">
        <v>351</v>
      </c>
      <c r="B10" s="97" t="s">
        <v>337</v>
      </c>
      <c r="C10" s="98">
        <v>0</v>
      </c>
      <c r="D10" s="99" t="s">
        <v>352</v>
      </c>
      <c r="E10" s="95" t="s">
        <v>353</v>
      </c>
      <c r="F10" s="100"/>
      <c r="G10" s="100">
        <v>4575112</v>
      </c>
      <c r="H10" s="100">
        <v>0</v>
      </c>
      <c r="I10" s="101">
        <f>22512700+115500</f>
        <v>22628200</v>
      </c>
      <c r="J10" s="101">
        <f>23065200-3465198.91</f>
        <v>19600001.09</v>
      </c>
      <c r="K10" s="101">
        <v>15344619.47</v>
      </c>
      <c r="L10" s="101">
        <v>0</v>
      </c>
      <c r="M10" s="101">
        <f>1451443-M19</f>
        <v>110643</v>
      </c>
      <c r="N10" s="101">
        <f>K10+J10+I10+G10+M10+L10</f>
        <v>62258575.56</v>
      </c>
      <c r="O10" s="102"/>
      <c r="P10" s="103"/>
    </row>
    <row r="11" spans="1:16" ht="23.25" customHeight="1" hidden="1">
      <c r="A11" s="104" t="s">
        <v>354</v>
      </c>
      <c r="B11" s="97" t="s">
        <v>337</v>
      </c>
      <c r="C11" s="98">
        <v>0</v>
      </c>
      <c r="D11" s="95" t="s">
        <v>350</v>
      </c>
      <c r="E11" s="95" t="s">
        <v>350</v>
      </c>
      <c r="F11" s="100"/>
      <c r="G11" s="100"/>
      <c r="H11" s="100"/>
      <c r="I11" s="101"/>
      <c r="J11" s="101"/>
      <c r="K11" s="101"/>
      <c r="L11" s="101"/>
      <c r="M11" s="101"/>
      <c r="N11" s="101">
        <f aca="true" t="shared" si="0" ref="N11:N17">K11+J11+I11+G11+M11+L11</f>
        <v>0</v>
      </c>
      <c r="O11" s="102"/>
      <c r="P11" s="103"/>
    </row>
    <row r="12" spans="1:16" ht="23.25" customHeight="1" hidden="1">
      <c r="A12" s="105" t="s">
        <v>355</v>
      </c>
      <c r="B12" s="97" t="s">
        <v>337</v>
      </c>
      <c r="C12" s="98">
        <v>0</v>
      </c>
      <c r="D12" s="95" t="s">
        <v>350</v>
      </c>
      <c r="E12" s="95" t="s">
        <v>350</v>
      </c>
      <c r="F12" s="100"/>
      <c r="G12" s="100"/>
      <c r="H12" s="100"/>
      <c r="I12" s="101"/>
      <c r="J12" s="101"/>
      <c r="K12" s="101"/>
      <c r="L12" s="101"/>
      <c r="M12" s="101"/>
      <c r="N12" s="101">
        <f t="shared" si="0"/>
        <v>0</v>
      </c>
      <c r="O12" s="102"/>
      <c r="P12" s="103"/>
    </row>
    <row r="13" spans="1:16" ht="23.25" customHeight="1" hidden="1">
      <c r="A13" s="105" t="s">
        <v>356</v>
      </c>
      <c r="B13" s="97" t="s">
        <v>337</v>
      </c>
      <c r="C13" s="98">
        <v>0</v>
      </c>
      <c r="D13" s="95" t="s">
        <v>350</v>
      </c>
      <c r="E13" s="95" t="s">
        <v>350</v>
      </c>
      <c r="F13" s="100"/>
      <c r="G13" s="100"/>
      <c r="H13" s="100"/>
      <c r="I13" s="101"/>
      <c r="J13" s="101"/>
      <c r="K13" s="101"/>
      <c r="L13" s="101"/>
      <c r="M13" s="101"/>
      <c r="N13" s="101">
        <f t="shared" si="0"/>
        <v>0</v>
      </c>
      <c r="O13" s="102"/>
      <c r="P13" s="103"/>
    </row>
    <row r="14" spans="1:16" ht="23.25" customHeight="1" hidden="1">
      <c r="A14" s="106" t="s">
        <v>357</v>
      </c>
      <c r="B14" s="107" t="s">
        <v>337</v>
      </c>
      <c r="C14" s="98">
        <v>0</v>
      </c>
      <c r="D14" s="95" t="s">
        <v>350</v>
      </c>
      <c r="E14" s="95" t="s">
        <v>350</v>
      </c>
      <c r="F14" s="100"/>
      <c r="G14" s="100"/>
      <c r="H14" s="100"/>
      <c r="I14" s="101"/>
      <c r="J14" s="101"/>
      <c r="K14" s="101"/>
      <c r="L14" s="101"/>
      <c r="M14" s="101"/>
      <c r="N14" s="101">
        <f t="shared" si="0"/>
        <v>0</v>
      </c>
      <c r="O14" s="102"/>
      <c r="P14" s="103"/>
    </row>
    <row r="15" spans="1:16" ht="23.25" customHeight="1" hidden="1">
      <c r="A15" s="106">
        <v>10</v>
      </c>
      <c r="B15" s="107" t="s">
        <v>337</v>
      </c>
      <c r="C15" s="98">
        <v>0</v>
      </c>
      <c r="D15" s="95" t="s">
        <v>350</v>
      </c>
      <c r="E15" s="95" t="s">
        <v>350</v>
      </c>
      <c r="F15" s="100"/>
      <c r="G15" s="100"/>
      <c r="H15" s="100"/>
      <c r="I15" s="101"/>
      <c r="J15" s="101"/>
      <c r="K15" s="101"/>
      <c r="L15" s="101"/>
      <c r="M15" s="101"/>
      <c r="N15" s="101">
        <f t="shared" si="0"/>
        <v>0</v>
      </c>
      <c r="O15" s="102"/>
      <c r="P15" s="103"/>
    </row>
    <row r="16" spans="1:16" ht="23.25" customHeight="1" hidden="1">
      <c r="A16" s="106">
        <v>11</v>
      </c>
      <c r="B16" s="107" t="s">
        <v>337</v>
      </c>
      <c r="C16" s="98">
        <v>0</v>
      </c>
      <c r="D16" s="95" t="s">
        <v>350</v>
      </c>
      <c r="E16" s="95" t="s">
        <v>350</v>
      </c>
      <c r="F16" s="100"/>
      <c r="G16" s="100"/>
      <c r="H16" s="100"/>
      <c r="I16" s="101"/>
      <c r="J16" s="101"/>
      <c r="K16" s="101"/>
      <c r="L16" s="101"/>
      <c r="M16" s="101"/>
      <c r="N16" s="101">
        <f t="shared" si="0"/>
        <v>0</v>
      </c>
      <c r="O16" s="102"/>
      <c r="P16" s="103"/>
    </row>
    <row r="17" spans="1:16" ht="23.25" customHeight="1" hidden="1">
      <c r="A17" s="106">
        <v>12</v>
      </c>
      <c r="B17" s="107" t="s">
        <v>337</v>
      </c>
      <c r="C17" s="98">
        <v>0</v>
      </c>
      <c r="D17" s="95" t="s">
        <v>350</v>
      </c>
      <c r="E17" s="95" t="s">
        <v>350</v>
      </c>
      <c r="F17" s="100"/>
      <c r="G17" s="100"/>
      <c r="H17" s="100"/>
      <c r="I17" s="101"/>
      <c r="J17" s="101"/>
      <c r="K17" s="101"/>
      <c r="L17" s="101"/>
      <c r="M17" s="101"/>
      <c r="N17" s="101">
        <f t="shared" si="0"/>
        <v>0</v>
      </c>
      <c r="O17" s="102"/>
      <c r="P17" s="103"/>
    </row>
    <row r="18" spans="1:16" ht="23.25" customHeight="1">
      <c r="A18" s="106"/>
      <c r="B18" s="107"/>
      <c r="C18" s="98"/>
      <c r="D18" s="95">
        <v>9900000000</v>
      </c>
      <c r="E18" s="95" t="s">
        <v>358</v>
      </c>
      <c r="F18" s="100"/>
      <c r="G18" s="100">
        <v>0</v>
      </c>
      <c r="H18" s="100">
        <f>42000+20000</f>
        <v>62000</v>
      </c>
      <c r="I18" s="101">
        <v>0</v>
      </c>
      <c r="J18" s="101">
        <v>0</v>
      </c>
      <c r="K18" s="101">
        <v>0</v>
      </c>
      <c r="L18" s="101">
        <v>5000</v>
      </c>
      <c r="M18" s="101"/>
      <c r="N18" s="101">
        <f>K18+J18+I18+G18+M18+L18+H18</f>
        <v>67000</v>
      </c>
      <c r="O18" s="102"/>
      <c r="P18" s="103"/>
    </row>
    <row r="19" spans="1:16" ht="23.25" customHeight="1">
      <c r="A19" s="106"/>
      <c r="B19" s="107"/>
      <c r="C19" s="98"/>
      <c r="D19" s="99" t="s">
        <v>453</v>
      </c>
      <c r="E19" s="95" t="s">
        <v>452</v>
      </c>
      <c r="F19" s="100"/>
      <c r="G19" s="100">
        <v>0</v>
      </c>
      <c r="H19" s="100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1340800</v>
      </c>
      <c r="N19" s="101">
        <f>M19</f>
        <v>1340800</v>
      </c>
      <c r="O19" s="102"/>
      <c r="P19" s="103"/>
    </row>
    <row r="20" spans="1:16" ht="39.75" customHeight="1">
      <c r="A20" s="104">
        <v>13</v>
      </c>
      <c r="B20" s="107" t="s">
        <v>337</v>
      </c>
      <c r="C20" s="98">
        <v>0</v>
      </c>
      <c r="D20" s="108"/>
      <c r="E20" s="109" t="s">
        <v>133</v>
      </c>
      <c r="F20" s="100">
        <f>F10</f>
        <v>0</v>
      </c>
      <c r="G20" s="100">
        <f>G10</f>
        <v>4575112</v>
      </c>
      <c r="H20" s="100">
        <f>H18</f>
        <v>62000</v>
      </c>
      <c r="I20" s="101">
        <f>I10</f>
        <v>22628200</v>
      </c>
      <c r="J20" s="101">
        <f>J10</f>
        <v>19600001.09</v>
      </c>
      <c r="K20" s="101">
        <f>K10+K18</f>
        <v>15344619.47</v>
      </c>
      <c r="L20" s="101">
        <f>L10+L18</f>
        <v>5000</v>
      </c>
      <c r="M20" s="101">
        <f>M10+M18+M19</f>
        <v>1451443</v>
      </c>
      <c r="N20" s="101">
        <f>N10+N18+N19</f>
        <v>63666375.56</v>
      </c>
      <c r="O20" s="102"/>
      <c r="P20" s="103"/>
    </row>
    <row r="21" spans="1:30" s="112" customFormat="1" ht="31.5" customHeight="1">
      <c r="A21" s="110"/>
      <c r="B21" s="111"/>
      <c r="C21" s="111"/>
      <c r="D21" s="77"/>
      <c r="E21" s="77"/>
      <c r="F21" s="77"/>
      <c r="G21" s="77"/>
      <c r="H21" s="77"/>
      <c r="I21" s="79"/>
      <c r="J21" s="79"/>
      <c r="K21" s="79"/>
      <c r="L21" s="79"/>
      <c r="M21" s="79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</row>
    <row r="22" spans="1:13" ht="15">
      <c r="A22" s="113"/>
      <c r="B22" s="114"/>
      <c r="C22" s="114"/>
      <c r="D22" s="306" t="s">
        <v>136</v>
      </c>
      <c r="E22" s="307"/>
      <c r="F22" s="115"/>
      <c r="G22" s="116"/>
      <c r="H22" s="116"/>
      <c r="I22" s="202"/>
      <c r="J22" s="116"/>
      <c r="K22" s="117" t="s">
        <v>334</v>
      </c>
      <c r="L22" s="117"/>
      <c r="M22" s="117"/>
    </row>
    <row r="23" spans="1:30" s="120" customFormat="1" ht="12.75">
      <c r="A23" s="118"/>
      <c r="B23" s="119"/>
      <c r="C23" s="119"/>
      <c r="D23" s="77"/>
      <c r="E23" s="77"/>
      <c r="F23" s="77"/>
      <c r="G23" s="77"/>
      <c r="H23" s="77"/>
      <c r="I23" s="79"/>
      <c r="J23" s="79"/>
      <c r="K23" s="79"/>
      <c r="L23" s="79"/>
      <c r="M23" s="79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</row>
    <row r="24" spans="1:30" s="120" customFormat="1" ht="12.75">
      <c r="A24" s="118"/>
      <c r="B24" s="119"/>
      <c r="C24" s="119"/>
      <c r="D24" s="77"/>
      <c r="E24" s="77"/>
      <c r="F24" s="77"/>
      <c r="G24" s="77"/>
      <c r="H24" s="77"/>
      <c r="I24" s="79"/>
      <c r="J24" s="79"/>
      <c r="K24" s="79"/>
      <c r="L24" s="79"/>
      <c r="M24" s="79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</row>
    <row r="25" spans="1:30" s="120" customFormat="1" ht="12.75">
      <c r="A25" s="118"/>
      <c r="B25" s="119"/>
      <c r="C25" s="119"/>
      <c r="D25" s="77"/>
      <c r="E25" s="77"/>
      <c r="F25" s="77"/>
      <c r="G25" s="77"/>
      <c r="H25" s="77"/>
      <c r="I25" s="79"/>
      <c r="J25" s="79"/>
      <c r="K25" s="79"/>
      <c r="L25" s="79"/>
      <c r="M25" s="79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</row>
    <row r="26" spans="1:30" s="120" customFormat="1" ht="12.75">
      <c r="A26" s="118"/>
      <c r="B26" s="119"/>
      <c r="C26" s="119"/>
      <c r="D26" s="77"/>
      <c r="E26" s="77"/>
      <c r="F26" s="77"/>
      <c r="G26" s="77"/>
      <c r="H26" s="77"/>
      <c r="I26" s="79"/>
      <c r="J26" s="79"/>
      <c r="K26" s="79"/>
      <c r="L26" s="79"/>
      <c r="M26" s="79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7" spans="1:3" ht="12.75">
      <c r="A27" s="113"/>
      <c r="B27" s="114"/>
      <c r="C27" s="114"/>
    </row>
    <row r="28" spans="1:3" ht="12.75">
      <c r="A28" s="113"/>
      <c r="B28" s="114"/>
      <c r="C28" s="114"/>
    </row>
    <row r="29" spans="1:3" ht="12.75">
      <c r="A29" s="113"/>
      <c r="B29" s="114"/>
      <c r="C29" s="114"/>
    </row>
    <row r="30" spans="1:3" ht="12.75">
      <c r="A30" s="113"/>
      <c r="B30" s="114"/>
      <c r="C30" s="114"/>
    </row>
    <row r="31" spans="1:3" ht="12.75">
      <c r="A31" s="113"/>
      <c r="B31" s="114"/>
      <c r="C31" s="114"/>
    </row>
    <row r="32" spans="1:3" ht="12.75">
      <c r="A32" s="113"/>
      <c r="B32" s="114"/>
      <c r="C32" s="114"/>
    </row>
    <row r="33" spans="1:3" ht="12.75">
      <c r="A33" s="113"/>
      <c r="B33" s="114"/>
      <c r="C33" s="114"/>
    </row>
    <row r="34" spans="1:3" ht="12.75">
      <c r="A34" s="113"/>
      <c r="B34" s="114"/>
      <c r="C34" s="114"/>
    </row>
    <row r="35" spans="1:3" ht="12.75">
      <c r="A35" s="113"/>
      <c r="B35" s="114"/>
      <c r="C35" s="114"/>
    </row>
    <row r="36" spans="1:3" ht="12.75">
      <c r="A36" s="113"/>
      <c r="B36" s="114"/>
      <c r="C36" s="114"/>
    </row>
    <row r="37" spans="1:3" ht="12.75">
      <c r="A37" s="113"/>
      <c r="B37" s="114"/>
      <c r="C37" s="114"/>
    </row>
    <row r="38" spans="1:3" ht="12.75">
      <c r="A38" s="113"/>
      <c r="B38" s="114"/>
      <c r="C38" s="114"/>
    </row>
    <row r="39" spans="1:3" ht="12.75">
      <c r="A39" s="113"/>
      <c r="B39" s="114"/>
      <c r="C39" s="114"/>
    </row>
    <row r="40" spans="1:3" ht="12.75">
      <c r="A40" s="113"/>
      <c r="B40" s="114"/>
      <c r="C40" s="114"/>
    </row>
    <row r="41" spans="1:3" ht="12.75">
      <c r="A41" s="113"/>
      <c r="B41" s="114"/>
      <c r="C41" s="114"/>
    </row>
    <row r="42" spans="1:3" ht="12.75">
      <c r="A42" s="113"/>
      <c r="B42" s="114"/>
      <c r="C42" s="114"/>
    </row>
    <row r="43" spans="1:3" ht="12.75">
      <c r="A43" s="113"/>
      <c r="B43" s="114"/>
      <c r="C43" s="114"/>
    </row>
    <row r="44" spans="1:3" ht="12.75">
      <c r="A44" s="113"/>
      <c r="B44" s="114"/>
      <c r="C44" s="114"/>
    </row>
    <row r="45" spans="1:3" ht="12.75">
      <c r="A45" s="113"/>
      <c r="B45" s="114"/>
      <c r="C45" s="114"/>
    </row>
    <row r="46" spans="1:3" ht="12.75">
      <c r="A46" s="113"/>
      <c r="B46" s="114"/>
      <c r="C46" s="114"/>
    </row>
    <row r="47" spans="1:3" ht="12.75">
      <c r="A47" s="113"/>
      <c r="B47" s="114"/>
      <c r="C47" s="114"/>
    </row>
    <row r="48" spans="1:3" ht="12.75">
      <c r="A48" s="113"/>
      <c r="B48" s="114"/>
      <c r="C48" s="114"/>
    </row>
    <row r="49" spans="1:3" ht="12.75">
      <c r="A49" s="113"/>
      <c r="B49" s="114"/>
      <c r="C49" s="114"/>
    </row>
    <row r="50" ht="44.25" customHeight="1">
      <c r="A50" s="113"/>
    </row>
    <row r="51" ht="12.75">
      <c r="A51" s="113"/>
    </row>
    <row r="52" ht="12.75">
      <c r="A52" s="113"/>
    </row>
    <row r="53" ht="16.5" thickBot="1">
      <c r="C53" s="121"/>
    </row>
    <row r="63" ht="45.75" customHeight="1"/>
  </sheetData>
  <sheetProtection/>
  <mergeCells count="10">
    <mergeCell ref="D22:E22"/>
    <mergeCell ref="I4:P4"/>
    <mergeCell ref="D5:P5"/>
    <mergeCell ref="D7:D9"/>
    <mergeCell ref="E7:E9"/>
    <mergeCell ref="F7:G8"/>
    <mergeCell ref="N7:N9"/>
    <mergeCell ref="H8:K8"/>
    <mergeCell ref="H7:M7"/>
    <mergeCell ref="L8: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74"/>
  <sheetViews>
    <sheetView view="pageBreakPreview" zoomScale="70" zoomScaleSheetLayoutView="70" zoomScalePageLayoutView="0" workbookViewId="0" topLeftCell="A1">
      <selection activeCell="C1" sqref="C1:E1"/>
    </sheetView>
  </sheetViews>
  <sheetFormatPr defaultColWidth="10.66015625" defaultRowHeight="12.75"/>
  <cols>
    <col min="1" max="1" width="18.5" style="125" customWidth="1"/>
    <col min="2" max="2" width="149" style="125" customWidth="1"/>
    <col min="3" max="3" width="16.5" style="125" customWidth="1"/>
    <col min="4" max="4" width="16.83203125" style="125" customWidth="1"/>
    <col min="5" max="5" width="19.33203125" style="125" customWidth="1"/>
    <col min="6" max="6" width="19.66015625" style="142" hidden="1" customWidth="1"/>
    <col min="7" max="7" width="16" style="142" hidden="1" customWidth="1"/>
    <col min="8" max="8" width="19.16015625" style="125" customWidth="1"/>
    <col min="9" max="9" width="20" style="125" customWidth="1"/>
    <col min="10" max="16384" width="10.66015625" style="125" customWidth="1"/>
  </cols>
  <sheetData>
    <row r="1" spans="1:43" s="127" customFormat="1" ht="76.5" customHeight="1">
      <c r="A1" s="122"/>
      <c r="B1" s="122"/>
      <c r="C1" s="323" t="s">
        <v>525</v>
      </c>
      <c r="D1" s="323"/>
      <c r="E1" s="323"/>
      <c r="F1" s="123"/>
      <c r="G1" s="124"/>
      <c r="H1" s="125"/>
      <c r="I1" s="126">
        <v>1</v>
      </c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</row>
    <row r="2" spans="1:43" s="127" customFormat="1" ht="18" customHeight="1" hidden="1">
      <c r="A2" s="128"/>
      <c r="B2" s="128"/>
      <c r="C2" s="128"/>
      <c r="D2" s="129"/>
      <c r="E2" s="125"/>
      <c r="F2" s="123"/>
      <c r="G2" s="124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</row>
    <row r="3" spans="1:43" s="127" customFormat="1" ht="18" customHeight="1" hidden="1">
      <c r="A3" s="128"/>
      <c r="B3" s="128"/>
      <c r="C3" s="128"/>
      <c r="D3" s="129"/>
      <c r="E3" s="125"/>
      <c r="F3" s="123"/>
      <c r="G3" s="124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</row>
    <row r="4" spans="1:43" s="127" customFormat="1" ht="12.75" customHeight="1">
      <c r="A4" s="326" t="s">
        <v>359</v>
      </c>
      <c r="B4" s="326"/>
      <c r="C4" s="326"/>
      <c r="D4" s="326"/>
      <c r="E4" s="326"/>
      <c r="F4" s="327"/>
      <c r="G4" s="130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</row>
    <row r="5" spans="1:7" ht="9.75" customHeight="1">
      <c r="A5" s="131"/>
      <c r="B5" s="131"/>
      <c r="C5" s="131"/>
      <c r="D5" s="131"/>
      <c r="E5" s="132" t="s">
        <v>197</v>
      </c>
      <c r="F5" s="133"/>
      <c r="G5" s="134"/>
    </row>
    <row r="6" spans="1:7" s="138" customFormat="1" ht="51" customHeight="1">
      <c r="A6" s="135" t="s">
        <v>360</v>
      </c>
      <c r="B6" s="135" t="s">
        <v>361</v>
      </c>
      <c r="C6" s="135" t="s">
        <v>133</v>
      </c>
      <c r="D6" s="135" t="s">
        <v>362</v>
      </c>
      <c r="E6" s="135" t="s">
        <v>363</v>
      </c>
      <c r="F6" s="136"/>
      <c r="G6" s="137"/>
    </row>
    <row r="7" spans="1:9" s="142" customFormat="1" ht="17.25" customHeight="1">
      <c r="A7" s="330" t="s">
        <v>364</v>
      </c>
      <c r="B7" s="190" t="s">
        <v>365</v>
      </c>
      <c r="C7" s="191">
        <f aca="true" t="shared" si="0" ref="C7:C52">D7+E7</f>
        <v>2862748.75</v>
      </c>
      <c r="D7" s="191">
        <f>3000000-137251.25</f>
        <v>2862748.75</v>
      </c>
      <c r="E7" s="192">
        <v>0</v>
      </c>
      <c r="F7" s="140"/>
      <c r="G7" s="140"/>
      <c r="H7" s="141"/>
      <c r="I7" s="141"/>
    </row>
    <row r="8" spans="1:9" s="142" customFormat="1" ht="20.25" customHeight="1">
      <c r="A8" s="331"/>
      <c r="B8" s="190" t="s">
        <v>366</v>
      </c>
      <c r="C8" s="191">
        <f t="shared" si="0"/>
        <v>1190957.38</v>
      </c>
      <c r="D8" s="191">
        <f>2388358-1197400.62</f>
        <v>1190957.38</v>
      </c>
      <c r="E8" s="192">
        <v>0</v>
      </c>
      <c r="F8" s="140"/>
      <c r="G8" s="140"/>
      <c r="H8" s="141"/>
      <c r="I8" s="141"/>
    </row>
    <row r="9" spans="1:9" s="142" customFormat="1" ht="26.25" customHeight="1">
      <c r="A9" s="331"/>
      <c r="B9" s="190" t="s">
        <v>367</v>
      </c>
      <c r="C9" s="191">
        <f t="shared" si="0"/>
        <v>322205.81</v>
      </c>
      <c r="D9" s="191">
        <f>350000-27794.19</f>
        <v>322205.81</v>
      </c>
      <c r="E9" s="192">
        <v>0</v>
      </c>
      <c r="F9" s="140"/>
      <c r="G9" s="140"/>
      <c r="H9" s="141"/>
      <c r="I9" s="141"/>
    </row>
    <row r="10" spans="1:9" s="142" customFormat="1" ht="14.25" customHeight="1">
      <c r="A10" s="331"/>
      <c r="B10" s="200" t="s">
        <v>368</v>
      </c>
      <c r="C10" s="191">
        <f t="shared" si="0"/>
        <v>866327.02</v>
      </c>
      <c r="D10" s="191">
        <f>908475-42147.98</f>
        <v>866327.02</v>
      </c>
      <c r="E10" s="192">
        <v>0</v>
      </c>
      <c r="F10" s="140"/>
      <c r="G10" s="140"/>
      <c r="H10" s="141"/>
      <c r="I10" s="141"/>
    </row>
    <row r="11" spans="1:9" s="142" customFormat="1" ht="12.75">
      <c r="A11" s="331"/>
      <c r="B11" s="200" t="s">
        <v>369</v>
      </c>
      <c r="C11" s="191">
        <f t="shared" si="0"/>
        <v>311550</v>
      </c>
      <c r="D11" s="191">
        <f>189550+122000</f>
        <v>311550</v>
      </c>
      <c r="E11" s="192">
        <v>0</v>
      </c>
      <c r="F11" s="140"/>
      <c r="G11" s="140"/>
      <c r="H11" s="141"/>
      <c r="I11" s="141"/>
    </row>
    <row r="12" spans="1:9" s="142" customFormat="1" ht="24.75" customHeight="1">
      <c r="A12" s="331"/>
      <c r="B12" s="200" t="s">
        <v>370</v>
      </c>
      <c r="C12" s="191">
        <f t="shared" si="0"/>
        <v>22500</v>
      </c>
      <c r="D12" s="191">
        <f>12500+10000</f>
        <v>22500</v>
      </c>
      <c r="E12" s="192">
        <v>0</v>
      </c>
      <c r="F12" s="140"/>
      <c r="G12" s="140"/>
      <c r="H12" s="141"/>
      <c r="I12" s="141"/>
    </row>
    <row r="13" spans="1:9" s="142" customFormat="1" ht="12.75">
      <c r="A13" s="331"/>
      <c r="B13" s="200" t="s">
        <v>371</v>
      </c>
      <c r="C13" s="191">
        <f t="shared" si="0"/>
        <v>280443</v>
      </c>
      <c r="D13" s="191">
        <f>152343+128100</f>
        <v>280443</v>
      </c>
      <c r="E13" s="192">
        <v>0</v>
      </c>
      <c r="F13" s="140"/>
      <c r="G13" s="140"/>
      <c r="H13" s="141"/>
      <c r="I13" s="141"/>
    </row>
    <row r="14" spans="1:9" s="142" customFormat="1" ht="12.75">
      <c r="A14" s="331"/>
      <c r="B14" s="200" t="s">
        <v>372</v>
      </c>
      <c r="C14" s="191">
        <f t="shared" si="0"/>
        <v>126538</v>
      </c>
      <c r="D14" s="191">
        <f>66638+59900</f>
        <v>126538</v>
      </c>
      <c r="E14" s="192">
        <v>0</v>
      </c>
      <c r="F14" s="140"/>
      <c r="G14" s="140"/>
      <c r="H14" s="141"/>
      <c r="I14" s="141"/>
    </row>
    <row r="15" spans="1:9" s="142" customFormat="1" ht="12.75">
      <c r="A15" s="331"/>
      <c r="B15" s="200" t="s">
        <v>373</v>
      </c>
      <c r="C15" s="191">
        <f t="shared" si="0"/>
        <v>5335</v>
      </c>
      <c r="D15" s="191">
        <f>3525+5430-3620</f>
        <v>5335</v>
      </c>
      <c r="E15" s="192">
        <v>0</v>
      </c>
      <c r="F15" s="140"/>
      <c r="G15" s="140"/>
      <c r="H15" s="141"/>
      <c r="I15" s="141"/>
    </row>
    <row r="16" spans="1:9" s="142" customFormat="1" ht="12.75">
      <c r="A16" s="331"/>
      <c r="B16" s="190" t="s">
        <v>374</v>
      </c>
      <c r="C16" s="191">
        <f t="shared" si="0"/>
        <v>980000</v>
      </c>
      <c r="D16" s="191">
        <v>980000</v>
      </c>
      <c r="E16" s="192">
        <v>0</v>
      </c>
      <c r="F16" s="140"/>
      <c r="G16" s="140"/>
      <c r="H16" s="141"/>
      <c r="I16" s="141"/>
    </row>
    <row r="17" spans="1:9" s="142" customFormat="1" ht="18.75" customHeight="1">
      <c r="A17" s="331"/>
      <c r="B17" s="190" t="s">
        <v>375</v>
      </c>
      <c r="C17" s="191">
        <f t="shared" si="0"/>
        <v>1149490</v>
      </c>
      <c r="D17" s="191">
        <f>300000+355632-90643+318553+23342+242606</f>
        <v>1149490</v>
      </c>
      <c r="E17" s="192">
        <v>0</v>
      </c>
      <c r="F17" s="140"/>
      <c r="G17" s="140"/>
      <c r="H17" s="141"/>
      <c r="I17" s="141"/>
    </row>
    <row r="18" spans="1:9" s="142" customFormat="1" ht="15" customHeight="1">
      <c r="A18" s="331"/>
      <c r="B18" s="190" t="s">
        <v>376</v>
      </c>
      <c r="C18" s="191">
        <f t="shared" si="0"/>
        <v>90643</v>
      </c>
      <c r="D18" s="191">
        <v>0</v>
      </c>
      <c r="E18" s="192">
        <v>90643</v>
      </c>
      <c r="F18" s="140"/>
      <c r="G18" s="140"/>
      <c r="H18" s="141"/>
      <c r="I18" s="141"/>
    </row>
    <row r="19" spans="1:9" s="142" customFormat="1" ht="18" customHeight="1">
      <c r="A19" s="331"/>
      <c r="B19" s="190" t="s">
        <v>377</v>
      </c>
      <c r="C19" s="191">
        <f t="shared" si="0"/>
        <v>307170</v>
      </c>
      <c r="D19" s="191">
        <f>74813+74880+74000+12277+71200</f>
        <v>307170</v>
      </c>
      <c r="E19" s="192">
        <v>0</v>
      </c>
      <c r="F19" s="140"/>
      <c r="G19" s="140"/>
      <c r="H19" s="141"/>
      <c r="I19" s="141"/>
    </row>
    <row r="20" spans="1:9" s="142" customFormat="1" ht="12.75">
      <c r="A20" s="331"/>
      <c r="B20" s="190" t="s">
        <v>378</v>
      </c>
      <c r="C20" s="191">
        <f t="shared" si="0"/>
        <v>1800452</v>
      </c>
      <c r="D20" s="191">
        <f>712850+472248+420153+30911+164290</f>
        <v>1800452</v>
      </c>
      <c r="E20" s="192">
        <v>0</v>
      </c>
      <c r="F20" s="140"/>
      <c r="G20" s="140"/>
      <c r="H20" s="141"/>
      <c r="I20" s="141"/>
    </row>
    <row r="21" spans="1:9" s="142" customFormat="1" ht="12.75">
      <c r="A21" s="331"/>
      <c r="B21" s="190" t="s">
        <v>454</v>
      </c>
      <c r="C21" s="191">
        <f t="shared" si="0"/>
        <v>13800</v>
      </c>
      <c r="D21" s="191">
        <v>13800</v>
      </c>
      <c r="E21" s="192">
        <v>0</v>
      </c>
      <c r="F21" s="140"/>
      <c r="G21" s="140"/>
      <c r="H21" s="141"/>
      <c r="I21" s="141"/>
    </row>
    <row r="22" spans="1:9" s="142" customFormat="1" ht="12.75">
      <c r="A22" s="331"/>
      <c r="B22" s="190" t="s">
        <v>379</v>
      </c>
      <c r="C22" s="191">
        <f t="shared" si="0"/>
        <v>25000</v>
      </c>
      <c r="D22" s="191">
        <v>25000</v>
      </c>
      <c r="E22" s="192">
        <v>0</v>
      </c>
      <c r="F22" s="140"/>
      <c r="G22" s="140"/>
      <c r="H22" s="141"/>
      <c r="I22" s="141"/>
    </row>
    <row r="23" spans="1:9" s="142" customFormat="1" ht="12.75">
      <c r="A23" s="331"/>
      <c r="B23" s="190" t="s">
        <v>380</v>
      </c>
      <c r="C23" s="191">
        <f t="shared" si="0"/>
        <v>443250</v>
      </c>
      <c r="D23" s="193">
        <f>136975+136975+51144+3763+114393</f>
        <v>443250</v>
      </c>
      <c r="E23" s="192">
        <v>0</v>
      </c>
      <c r="F23" s="140"/>
      <c r="G23" s="140"/>
      <c r="H23" s="141"/>
      <c r="I23" s="141"/>
    </row>
    <row r="24" spans="1:9" s="142" customFormat="1" ht="18.75" customHeight="1">
      <c r="A24" s="331"/>
      <c r="B24" s="190" t="s">
        <v>381</v>
      </c>
      <c r="C24" s="191">
        <f t="shared" si="0"/>
        <v>413665.87</v>
      </c>
      <c r="D24" s="191">
        <f>436345-22679.13</f>
        <v>413665.87</v>
      </c>
      <c r="E24" s="192">
        <v>0</v>
      </c>
      <c r="F24" s="140"/>
      <c r="G24" s="140"/>
      <c r="H24" s="141"/>
      <c r="I24" s="141"/>
    </row>
    <row r="25" spans="1:9" s="142" customFormat="1" ht="18" customHeight="1">
      <c r="A25" s="331"/>
      <c r="B25" s="190" t="s">
        <v>382</v>
      </c>
      <c r="C25" s="191">
        <f t="shared" si="0"/>
        <v>34028.05</v>
      </c>
      <c r="D25" s="191">
        <f>37478-3449.95</f>
        <v>34028.05</v>
      </c>
      <c r="E25" s="192">
        <v>0</v>
      </c>
      <c r="F25" s="140"/>
      <c r="G25" s="140"/>
      <c r="H25" s="141"/>
      <c r="I25" s="141"/>
    </row>
    <row r="26" spans="1:9" s="142" customFormat="1" ht="12.75">
      <c r="A26" s="331"/>
      <c r="B26" s="190" t="s">
        <v>383</v>
      </c>
      <c r="C26" s="191">
        <f t="shared" si="0"/>
        <v>327615.6</v>
      </c>
      <c r="D26" s="191">
        <f>359585-31969.4</f>
        <v>327615.6</v>
      </c>
      <c r="E26" s="192">
        <v>0</v>
      </c>
      <c r="F26" s="140"/>
      <c r="G26" s="140"/>
      <c r="H26" s="141"/>
      <c r="I26" s="141"/>
    </row>
    <row r="27" spans="1:9" s="142" customFormat="1" ht="12.75">
      <c r="A27" s="331"/>
      <c r="B27" s="190" t="s">
        <v>384</v>
      </c>
      <c r="C27" s="191">
        <f t="shared" si="0"/>
        <v>1133034.9</v>
      </c>
      <c r="D27" s="191">
        <f>1170067-37032.1</f>
        <v>1133034.9</v>
      </c>
      <c r="E27" s="192">
        <v>0</v>
      </c>
      <c r="F27" s="140"/>
      <c r="G27" s="140"/>
      <c r="H27" s="141"/>
      <c r="I27" s="141"/>
    </row>
    <row r="28" spans="1:9" s="142" customFormat="1" ht="12.75">
      <c r="A28" s="331"/>
      <c r="B28" s="190" t="s">
        <v>385</v>
      </c>
      <c r="C28" s="191">
        <f t="shared" si="0"/>
        <v>153650</v>
      </c>
      <c r="D28" s="191">
        <v>153650</v>
      </c>
      <c r="E28" s="192">
        <v>0</v>
      </c>
      <c r="F28" s="140"/>
      <c r="G28" s="140"/>
      <c r="H28" s="141"/>
      <c r="I28" s="141"/>
    </row>
    <row r="29" spans="1:9" s="142" customFormat="1" ht="12.75">
      <c r="A29" s="331"/>
      <c r="B29" s="190" t="s">
        <v>434</v>
      </c>
      <c r="C29" s="191">
        <f>D29+E29</f>
        <v>27000</v>
      </c>
      <c r="D29" s="191">
        <v>27000</v>
      </c>
      <c r="E29" s="192">
        <v>0</v>
      </c>
      <c r="F29" s="140"/>
      <c r="G29" s="140"/>
      <c r="H29" s="141"/>
      <c r="I29" s="141"/>
    </row>
    <row r="30" spans="1:9" s="142" customFormat="1" ht="20.25" customHeight="1">
      <c r="A30" s="331"/>
      <c r="B30" s="190" t="s">
        <v>386</v>
      </c>
      <c r="C30" s="191">
        <f t="shared" si="0"/>
        <v>299707.09</v>
      </c>
      <c r="D30" s="191">
        <f>304750-5042.91</f>
        <v>299707.09</v>
      </c>
      <c r="E30" s="192">
        <v>0</v>
      </c>
      <c r="F30" s="140"/>
      <c r="G30" s="140"/>
      <c r="H30" s="141"/>
      <c r="I30" s="141"/>
    </row>
    <row r="31" spans="1:9" s="142" customFormat="1" ht="27.75" customHeight="1">
      <c r="A31" s="331"/>
      <c r="B31" s="24" t="s">
        <v>387</v>
      </c>
      <c r="C31" s="191">
        <f t="shared" si="0"/>
        <v>114100</v>
      </c>
      <c r="D31" s="191">
        <f>75000+39100</f>
        <v>114100</v>
      </c>
      <c r="E31" s="192">
        <v>0</v>
      </c>
      <c r="F31" s="140"/>
      <c r="G31" s="140"/>
      <c r="H31" s="141"/>
      <c r="I31" s="141"/>
    </row>
    <row r="32" spans="1:9" s="142" customFormat="1" ht="18" customHeight="1">
      <c r="A32" s="331"/>
      <c r="B32" s="190" t="s">
        <v>388</v>
      </c>
      <c r="C32" s="191">
        <f t="shared" si="0"/>
        <v>1627850</v>
      </c>
      <c r="D32" s="191">
        <f>150500+101900+378000+543610+39834+180000+234006</f>
        <v>1627850</v>
      </c>
      <c r="E32" s="192">
        <v>0</v>
      </c>
      <c r="F32" s="140"/>
      <c r="G32" s="140"/>
      <c r="H32" s="141"/>
      <c r="I32" s="141"/>
    </row>
    <row r="33" spans="1:9" s="142" customFormat="1" ht="18.75" customHeight="1">
      <c r="A33" s="331"/>
      <c r="B33" s="190" t="s">
        <v>389</v>
      </c>
      <c r="C33" s="191">
        <f t="shared" si="0"/>
        <v>50500</v>
      </c>
      <c r="D33" s="191">
        <f>25000+25500</f>
        <v>50500</v>
      </c>
      <c r="E33" s="192">
        <v>0</v>
      </c>
      <c r="F33" s="140"/>
      <c r="G33" s="140"/>
      <c r="H33" s="141"/>
      <c r="I33" s="141"/>
    </row>
    <row r="34" spans="1:9" s="142" customFormat="1" ht="15.75" customHeight="1">
      <c r="A34" s="331"/>
      <c r="B34" s="190" t="s">
        <v>390</v>
      </c>
      <c r="C34" s="191">
        <f t="shared" si="0"/>
        <v>14600</v>
      </c>
      <c r="D34" s="191">
        <v>14600</v>
      </c>
      <c r="E34" s="192">
        <v>0</v>
      </c>
      <c r="F34" s="140"/>
      <c r="G34" s="140"/>
      <c r="H34" s="141"/>
      <c r="I34" s="141"/>
    </row>
    <row r="35" spans="1:9" s="142" customFormat="1" ht="18" customHeight="1">
      <c r="A35" s="331"/>
      <c r="B35" s="201" t="s">
        <v>408</v>
      </c>
      <c r="C35" s="191">
        <f t="shared" si="0"/>
        <v>45000</v>
      </c>
      <c r="D35" s="191">
        <f>30000+15000</f>
        <v>45000</v>
      </c>
      <c r="E35" s="192">
        <v>0</v>
      </c>
      <c r="F35" s="140"/>
      <c r="G35" s="140"/>
      <c r="H35" s="141"/>
      <c r="I35" s="141"/>
    </row>
    <row r="36" spans="1:9" s="142" customFormat="1" ht="29.25" customHeight="1">
      <c r="A36" s="331"/>
      <c r="B36" s="201" t="s">
        <v>457</v>
      </c>
      <c r="C36" s="191">
        <f t="shared" si="0"/>
        <v>35000</v>
      </c>
      <c r="D36" s="191">
        <v>35000</v>
      </c>
      <c r="E36" s="192">
        <v>0</v>
      </c>
      <c r="F36" s="140"/>
      <c r="G36" s="140"/>
      <c r="H36" s="141"/>
      <c r="I36" s="141"/>
    </row>
    <row r="37" spans="1:9" s="142" customFormat="1" ht="22.5" customHeight="1">
      <c r="A37" s="331"/>
      <c r="B37" s="201" t="s">
        <v>455</v>
      </c>
      <c r="C37" s="191">
        <f t="shared" si="0"/>
        <v>100000</v>
      </c>
      <c r="D37" s="191">
        <v>100000</v>
      </c>
      <c r="E37" s="192">
        <v>0</v>
      </c>
      <c r="F37" s="140"/>
      <c r="G37" s="140"/>
      <c r="H37" s="141"/>
      <c r="I37" s="141"/>
    </row>
    <row r="38" spans="1:9" s="142" customFormat="1" ht="22.5" customHeight="1">
      <c r="A38" s="331"/>
      <c r="B38" s="201" t="s">
        <v>456</v>
      </c>
      <c r="C38" s="191">
        <f t="shared" si="0"/>
        <v>43000</v>
      </c>
      <c r="D38" s="191">
        <v>43000</v>
      </c>
      <c r="E38" s="192">
        <v>0</v>
      </c>
      <c r="F38" s="140"/>
      <c r="G38" s="140"/>
      <c r="H38" s="141"/>
      <c r="I38" s="141"/>
    </row>
    <row r="39" spans="1:9" s="142" customFormat="1" ht="30" customHeight="1">
      <c r="A39" s="331"/>
      <c r="B39" s="201" t="s">
        <v>458</v>
      </c>
      <c r="C39" s="191">
        <f t="shared" si="0"/>
        <v>8101</v>
      </c>
      <c r="D39" s="191">
        <v>8101</v>
      </c>
      <c r="E39" s="192">
        <v>0</v>
      </c>
      <c r="F39" s="140"/>
      <c r="G39" s="140"/>
      <c r="H39" s="141"/>
      <c r="I39" s="141"/>
    </row>
    <row r="40" spans="1:9" s="142" customFormat="1" ht="22.5" customHeight="1">
      <c r="A40" s="331"/>
      <c r="B40" s="201" t="s">
        <v>476</v>
      </c>
      <c r="C40" s="191">
        <f t="shared" si="0"/>
        <v>200000</v>
      </c>
      <c r="D40" s="191">
        <v>200000</v>
      </c>
      <c r="E40" s="192">
        <v>0</v>
      </c>
      <c r="F40" s="140"/>
      <c r="G40" s="140"/>
      <c r="H40" s="141"/>
      <c r="I40" s="141"/>
    </row>
    <row r="41" spans="1:9" s="142" customFormat="1" ht="24.75" customHeight="1">
      <c r="A41" s="331"/>
      <c r="B41" s="139" t="s">
        <v>438</v>
      </c>
      <c r="C41" s="191">
        <f t="shared" si="0"/>
        <v>30000</v>
      </c>
      <c r="D41" s="191">
        <v>10000</v>
      </c>
      <c r="E41" s="192">
        <v>20000</v>
      </c>
      <c r="F41" s="140"/>
      <c r="G41" s="140"/>
      <c r="H41" s="141"/>
      <c r="I41" s="141"/>
    </row>
    <row r="42" spans="1:9" s="142" customFormat="1" ht="29.25" customHeight="1">
      <c r="A42" s="197" t="s">
        <v>452</v>
      </c>
      <c r="B42" s="196" t="s">
        <v>405</v>
      </c>
      <c r="C42" s="191">
        <f t="shared" si="0"/>
        <v>1340800</v>
      </c>
      <c r="D42" s="191">
        <v>0</v>
      </c>
      <c r="E42" s="192">
        <v>1340800</v>
      </c>
      <c r="F42" s="140"/>
      <c r="G42" s="140"/>
      <c r="H42" s="141"/>
      <c r="I42" s="141"/>
    </row>
    <row r="43" spans="1:9" s="142" customFormat="1" ht="29.25" customHeight="1" hidden="1">
      <c r="A43" s="223"/>
      <c r="B43" s="224"/>
      <c r="C43" s="191"/>
      <c r="D43" s="191"/>
      <c r="E43" s="192"/>
      <c r="F43" s="140"/>
      <c r="G43" s="140"/>
      <c r="H43" s="141"/>
      <c r="I43" s="141"/>
    </row>
    <row r="44" spans="1:9" s="142" customFormat="1" ht="29.25" customHeight="1" hidden="1">
      <c r="A44" s="223"/>
      <c r="B44" s="224"/>
      <c r="C44" s="191"/>
      <c r="D44" s="191"/>
      <c r="E44" s="192"/>
      <c r="F44" s="140"/>
      <c r="G44" s="140"/>
      <c r="H44" s="141"/>
      <c r="I44" s="141"/>
    </row>
    <row r="45" spans="1:9" s="142" customFormat="1" ht="29.25" customHeight="1" hidden="1">
      <c r="A45" s="223"/>
      <c r="B45" s="224"/>
      <c r="C45" s="191"/>
      <c r="D45" s="191"/>
      <c r="E45" s="192"/>
      <c r="F45" s="140"/>
      <c r="G45" s="140"/>
      <c r="H45" s="141"/>
      <c r="I45" s="141"/>
    </row>
    <row r="46" spans="1:9" s="142" customFormat="1" ht="29.25" customHeight="1" hidden="1">
      <c r="A46" s="223"/>
      <c r="B46" s="224"/>
      <c r="C46" s="191"/>
      <c r="D46" s="191"/>
      <c r="E46" s="192"/>
      <c r="F46" s="140"/>
      <c r="G46" s="140"/>
      <c r="H46" s="141"/>
      <c r="I46" s="141"/>
    </row>
    <row r="47" spans="1:9" s="142" customFormat="1" ht="29.25" customHeight="1" hidden="1">
      <c r="A47" s="223"/>
      <c r="B47" s="225"/>
      <c r="C47" s="191"/>
      <c r="D47" s="191"/>
      <c r="E47" s="192"/>
      <c r="F47" s="140"/>
      <c r="G47" s="140"/>
      <c r="H47" s="141"/>
      <c r="I47" s="141"/>
    </row>
    <row r="48" spans="1:9" s="142" customFormat="1" ht="29.25" customHeight="1" hidden="1">
      <c r="A48" s="223"/>
      <c r="B48" s="224"/>
      <c r="C48" s="191"/>
      <c r="D48" s="191"/>
      <c r="E48" s="192"/>
      <c r="F48" s="140"/>
      <c r="G48" s="140"/>
      <c r="H48" s="141"/>
      <c r="I48" s="141"/>
    </row>
    <row r="49" spans="1:9" s="142" customFormat="1" ht="29.25" customHeight="1" hidden="1">
      <c r="A49" s="223"/>
      <c r="B49" s="224"/>
      <c r="C49" s="191"/>
      <c r="D49" s="191"/>
      <c r="E49" s="192"/>
      <c r="F49" s="140"/>
      <c r="G49" s="140"/>
      <c r="H49" s="141"/>
      <c r="I49" s="141"/>
    </row>
    <row r="50" spans="1:9" s="142" customFormat="1" ht="29.25" customHeight="1" hidden="1">
      <c r="A50" s="223"/>
      <c r="B50" s="224"/>
      <c r="C50" s="191"/>
      <c r="D50" s="191"/>
      <c r="E50" s="192"/>
      <c r="F50" s="140"/>
      <c r="G50" s="140"/>
      <c r="H50" s="141"/>
      <c r="I50" s="141"/>
    </row>
    <row r="51" spans="1:9" s="142" customFormat="1" ht="14.25" customHeight="1">
      <c r="A51" s="223"/>
      <c r="B51" s="224"/>
      <c r="C51" s="191"/>
      <c r="D51" s="191"/>
      <c r="E51" s="192"/>
      <c r="F51" s="140"/>
      <c r="G51" s="140"/>
      <c r="H51" s="141"/>
      <c r="I51" s="141"/>
    </row>
    <row r="52" spans="1:9" ht="12.75">
      <c r="A52" s="328" t="s">
        <v>391</v>
      </c>
      <c r="B52" s="329"/>
      <c r="C52" s="194">
        <f t="shared" si="0"/>
        <v>16796062.47</v>
      </c>
      <c r="D52" s="194">
        <f>SUM(D7:D44)</f>
        <v>15344619.469999999</v>
      </c>
      <c r="E52" s="194">
        <f>SUM(E7:E42)</f>
        <v>1451443</v>
      </c>
      <c r="F52" s="140"/>
      <c r="G52" s="140"/>
      <c r="H52" s="141"/>
      <c r="I52" s="141"/>
    </row>
    <row r="53" spans="3:9" ht="12.75">
      <c r="C53" s="143"/>
      <c r="D53" s="143"/>
      <c r="E53" s="143"/>
      <c r="I53" s="144"/>
    </row>
    <row r="54" spans="1:13" ht="13.5" thickBot="1">
      <c r="A54" s="324" t="s">
        <v>136</v>
      </c>
      <c r="B54" s="325"/>
      <c r="C54" s="145"/>
      <c r="D54" s="146"/>
      <c r="E54" s="146" t="s">
        <v>334</v>
      </c>
      <c r="G54" s="147"/>
      <c r="H54" s="142"/>
      <c r="I54" s="147"/>
      <c r="J54" s="147"/>
      <c r="K54" s="147"/>
      <c r="L54" s="147"/>
      <c r="M54" s="148"/>
    </row>
    <row r="55" spans="3:9" ht="12.75">
      <c r="C55" s="143"/>
      <c r="D55" s="143"/>
      <c r="E55" s="143"/>
      <c r="I55" s="144"/>
    </row>
    <row r="56" spans="3:9" ht="12.75">
      <c r="C56" s="143"/>
      <c r="D56" s="143"/>
      <c r="E56" s="143"/>
      <c r="I56" s="144"/>
    </row>
    <row r="57" spans="3:9" ht="12.75">
      <c r="C57" s="143"/>
      <c r="D57" s="143"/>
      <c r="E57" s="143"/>
      <c r="I57" s="144"/>
    </row>
    <row r="58" spans="3:9" ht="12.75">
      <c r="C58" s="143"/>
      <c r="D58" s="143"/>
      <c r="E58" s="143"/>
      <c r="I58" s="144"/>
    </row>
    <row r="59" spans="3:5" s="149" customFormat="1" ht="12.75">
      <c r="C59" s="150"/>
      <c r="D59" s="150"/>
      <c r="E59" s="150"/>
    </row>
    <row r="60" spans="3:5" s="142" customFormat="1" ht="12.75">
      <c r="C60" s="151"/>
      <c r="D60" s="151"/>
      <c r="E60" s="151"/>
    </row>
    <row r="61" spans="3:5" s="142" customFormat="1" ht="12.75">
      <c r="C61" s="151"/>
      <c r="D61" s="151"/>
      <c r="E61" s="151"/>
    </row>
    <row r="62" spans="3:5" s="142" customFormat="1" ht="12.75">
      <c r="C62" s="151"/>
      <c r="D62" s="151"/>
      <c r="E62" s="151"/>
    </row>
    <row r="63" spans="3:5" s="142" customFormat="1" ht="12.75">
      <c r="C63" s="151"/>
      <c r="D63" s="151"/>
      <c r="E63" s="151"/>
    </row>
    <row r="64" spans="3:5" s="142" customFormat="1" ht="12.75">
      <c r="C64" s="151"/>
      <c r="D64" s="151"/>
      <c r="E64" s="151"/>
    </row>
    <row r="65" spans="3:5" s="142" customFormat="1" ht="12.75">
      <c r="C65" s="151"/>
      <c r="D65" s="151"/>
      <c r="E65" s="151"/>
    </row>
    <row r="66" spans="3:5" s="142" customFormat="1" ht="12.75">
      <c r="C66" s="151"/>
      <c r="D66" s="151"/>
      <c r="E66" s="151"/>
    </row>
    <row r="67" spans="3:5" s="142" customFormat="1" ht="12.75">
      <c r="C67" s="151"/>
      <c r="D67" s="151"/>
      <c r="E67" s="151"/>
    </row>
    <row r="68" spans="3:5" s="142" customFormat="1" ht="12.75">
      <c r="C68" s="151"/>
      <c r="D68" s="151"/>
      <c r="E68" s="151"/>
    </row>
    <row r="69" spans="3:5" s="142" customFormat="1" ht="12.75">
      <c r="C69" s="151"/>
      <c r="D69" s="151"/>
      <c r="E69" s="151"/>
    </row>
    <row r="70" spans="3:5" s="142" customFormat="1" ht="12.75">
      <c r="C70" s="151"/>
      <c r="D70" s="151"/>
      <c r="E70" s="151"/>
    </row>
    <row r="71" spans="3:5" s="142" customFormat="1" ht="12.75">
      <c r="C71" s="151"/>
      <c r="D71" s="151"/>
      <c r="E71" s="151"/>
    </row>
    <row r="72" spans="3:5" s="142" customFormat="1" ht="12.75">
      <c r="C72" s="151"/>
      <c r="D72" s="151"/>
      <c r="E72" s="151"/>
    </row>
    <row r="73" spans="3:7" s="153" customFormat="1" ht="12.75">
      <c r="C73" s="152"/>
      <c r="D73" s="152"/>
      <c r="E73" s="152"/>
      <c r="F73" s="142"/>
      <c r="G73" s="142"/>
    </row>
    <row r="74" spans="3:8" ht="12.75">
      <c r="C74" s="152"/>
      <c r="D74" s="152"/>
      <c r="E74" s="152"/>
      <c r="H74" s="153"/>
    </row>
  </sheetData>
  <sheetProtection/>
  <mergeCells count="5">
    <mergeCell ref="C1:E1"/>
    <mergeCell ref="A54:B54"/>
    <mergeCell ref="A4:F4"/>
    <mergeCell ref="A52:B52"/>
    <mergeCell ref="A7:A41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scale="62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70" zoomScaleSheetLayoutView="70" zoomScalePageLayoutView="0" workbookViewId="0" topLeftCell="B1">
      <selection activeCell="G2" sqref="G2:I2"/>
    </sheetView>
  </sheetViews>
  <sheetFormatPr defaultColWidth="9.16015625" defaultRowHeight="12.75"/>
  <cols>
    <col min="1" max="1" width="3.83203125" style="30" hidden="1" customWidth="1"/>
    <col min="2" max="2" width="15.5" style="30" customWidth="1"/>
    <col min="3" max="3" width="13.16015625" style="30" customWidth="1"/>
    <col min="4" max="4" width="13.66015625" style="30" customWidth="1"/>
    <col min="5" max="5" width="79" style="30" customWidth="1"/>
    <col min="6" max="6" width="45" style="30" customWidth="1"/>
    <col min="7" max="9" width="21.16015625" style="30" customWidth="1"/>
    <col min="10" max="10" width="4.33203125" style="32" customWidth="1"/>
    <col min="11" max="16384" width="9.16015625" style="32" customWidth="1"/>
  </cols>
  <sheetData>
    <row r="1" spans="1:9" s="29" customFormat="1" ht="13.5" customHeight="1">
      <c r="A1" s="28"/>
      <c r="B1" s="333"/>
      <c r="C1" s="333"/>
      <c r="D1" s="333"/>
      <c r="E1" s="333"/>
      <c r="F1" s="333"/>
      <c r="G1" s="333"/>
      <c r="H1" s="333"/>
      <c r="I1" s="333"/>
    </row>
    <row r="2" spans="7:10" ht="75.75" customHeight="1">
      <c r="G2" s="334" t="s">
        <v>524</v>
      </c>
      <c r="H2" s="334"/>
      <c r="I2" s="334"/>
      <c r="J2" s="31"/>
    </row>
    <row r="3" spans="2:9" ht="42" customHeight="1">
      <c r="B3" s="335" t="s">
        <v>268</v>
      </c>
      <c r="C3" s="335"/>
      <c r="D3" s="335"/>
      <c r="E3" s="336"/>
      <c r="F3" s="336"/>
      <c r="G3" s="336"/>
      <c r="H3" s="336"/>
      <c r="I3" s="336"/>
    </row>
    <row r="4" spans="2:9" ht="18.75">
      <c r="B4" s="33"/>
      <c r="C4" s="33"/>
      <c r="D4" s="33"/>
      <c r="E4" s="33"/>
      <c r="F4" s="34"/>
      <c r="G4" s="34"/>
      <c r="H4" s="35"/>
      <c r="I4" s="36" t="s">
        <v>269</v>
      </c>
    </row>
    <row r="5" spans="1:9" ht="107.25" customHeight="1">
      <c r="A5" s="37"/>
      <c r="B5" s="38" t="s">
        <v>270</v>
      </c>
      <c r="C5" s="39" t="s">
        <v>271</v>
      </c>
      <c r="D5" s="39" t="s">
        <v>153</v>
      </c>
      <c r="E5" s="39" t="s">
        <v>272</v>
      </c>
      <c r="F5" s="40" t="s">
        <v>273</v>
      </c>
      <c r="G5" s="41" t="s">
        <v>134</v>
      </c>
      <c r="H5" s="40" t="s">
        <v>135</v>
      </c>
      <c r="I5" s="40" t="s">
        <v>274</v>
      </c>
    </row>
    <row r="6" spans="1:9" s="46" customFormat="1" ht="22.5" customHeight="1" hidden="1">
      <c r="A6" s="42"/>
      <c r="B6" s="43"/>
      <c r="C6" s="43"/>
      <c r="D6" s="43"/>
      <c r="E6" s="44" t="s">
        <v>278</v>
      </c>
      <c r="F6" s="45"/>
      <c r="G6" s="45"/>
      <c r="H6" s="45"/>
      <c r="I6" s="45"/>
    </row>
    <row r="7" spans="2:9" ht="21" customHeight="1">
      <c r="B7" s="43" t="s">
        <v>199</v>
      </c>
      <c r="C7" s="43"/>
      <c r="D7" s="43"/>
      <c r="E7" s="47" t="s">
        <v>147</v>
      </c>
      <c r="F7" s="48"/>
      <c r="G7" s="49">
        <f>G8+G10+G11+G12+G13+G14+G15+G16+G27+G25+G21</f>
        <v>13176847</v>
      </c>
      <c r="H7" s="49">
        <f>H8+H10+H11+H12+H13+H14+H15+H16+H27+H25+H21</f>
        <v>11161975.879999999</v>
      </c>
      <c r="I7" s="49">
        <f>I8+I10+I11+I12+I13+I14+I15+I16+I27+I25+I21</f>
        <v>24338822.88</v>
      </c>
    </row>
    <row r="8" spans="2:9" ht="28.5" customHeight="1" hidden="1">
      <c r="B8" s="50" t="s">
        <v>275</v>
      </c>
      <c r="C8" s="50"/>
      <c r="D8" s="50"/>
      <c r="E8" s="51" t="s">
        <v>276</v>
      </c>
      <c r="F8" s="337" t="s">
        <v>277</v>
      </c>
      <c r="G8" s="52">
        <v>0</v>
      </c>
      <c r="H8" s="52">
        <v>0</v>
      </c>
      <c r="I8" s="52">
        <f>G8+H8</f>
        <v>0</v>
      </c>
    </row>
    <row r="9" spans="2:9" ht="16.5" customHeight="1">
      <c r="B9" s="50" t="s">
        <v>146</v>
      </c>
      <c r="C9" s="50"/>
      <c r="D9" s="50"/>
      <c r="E9" s="47" t="s">
        <v>147</v>
      </c>
      <c r="F9" s="338"/>
      <c r="G9" s="52"/>
      <c r="H9" s="52"/>
      <c r="I9" s="52"/>
    </row>
    <row r="10" spans="2:9" ht="15">
      <c r="B10" s="53" t="s">
        <v>176</v>
      </c>
      <c r="C10" s="53" t="s">
        <v>177</v>
      </c>
      <c r="D10" s="53" t="s">
        <v>178</v>
      </c>
      <c r="E10" s="54" t="s">
        <v>203</v>
      </c>
      <c r="F10" s="338"/>
      <c r="G10" s="52">
        <v>0</v>
      </c>
      <c r="H10" s="52">
        <v>9985948.36</v>
      </c>
      <c r="I10" s="49">
        <f aca="true" t="shared" si="0" ref="I10:I34">H10+G10</f>
        <v>9985948.36</v>
      </c>
    </row>
    <row r="11" spans="2:9" ht="15">
      <c r="B11" s="53" t="s">
        <v>182</v>
      </c>
      <c r="C11" s="53" t="s">
        <v>180</v>
      </c>
      <c r="D11" s="53" t="s">
        <v>181</v>
      </c>
      <c r="E11" s="55" t="s">
        <v>204</v>
      </c>
      <c r="F11" s="338"/>
      <c r="G11" s="52">
        <v>4469138</v>
      </c>
      <c r="H11" s="52">
        <v>1126027.52</v>
      </c>
      <c r="I11" s="49">
        <f t="shared" si="0"/>
        <v>5595165.52</v>
      </c>
    </row>
    <row r="12" spans="2:9" ht="15">
      <c r="B12" s="56" t="s">
        <v>154</v>
      </c>
      <c r="C12" s="56" t="s">
        <v>155</v>
      </c>
      <c r="D12" s="56" t="s">
        <v>156</v>
      </c>
      <c r="E12" s="55" t="s">
        <v>179</v>
      </c>
      <c r="F12" s="338"/>
      <c r="G12" s="52">
        <v>5870591</v>
      </c>
      <c r="H12" s="52">
        <v>0</v>
      </c>
      <c r="I12" s="49">
        <f t="shared" si="0"/>
        <v>5870591</v>
      </c>
    </row>
    <row r="13" spans="2:9" ht="15" customHeight="1">
      <c r="B13" s="57" t="s">
        <v>168</v>
      </c>
      <c r="C13" s="53" t="s">
        <v>166</v>
      </c>
      <c r="D13" s="53" t="s">
        <v>167</v>
      </c>
      <c r="E13" s="55" t="s">
        <v>201</v>
      </c>
      <c r="F13" s="338"/>
      <c r="G13" s="52">
        <v>538919</v>
      </c>
      <c r="H13" s="52">
        <v>0</v>
      </c>
      <c r="I13" s="49">
        <f t="shared" si="0"/>
        <v>538919</v>
      </c>
    </row>
    <row r="14" spans="2:9" ht="66" customHeight="1">
      <c r="B14" s="57" t="s">
        <v>170</v>
      </c>
      <c r="C14" s="53" t="s">
        <v>169</v>
      </c>
      <c r="D14" s="53" t="s">
        <v>171</v>
      </c>
      <c r="E14" s="58" t="s">
        <v>200</v>
      </c>
      <c r="F14" s="338"/>
      <c r="G14" s="52">
        <v>200000</v>
      </c>
      <c r="H14" s="52">
        <v>0</v>
      </c>
      <c r="I14" s="49">
        <f t="shared" si="0"/>
        <v>200000</v>
      </c>
    </row>
    <row r="15" spans="2:9" ht="15">
      <c r="B15" s="53" t="s">
        <v>174</v>
      </c>
      <c r="C15" s="53" t="s">
        <v>175</v>
      </c>
      <c r="D15" s="53" t="s">
        <v>209</v>
      </c>
      <c r="E15" s="54" t="s">
        <v>137</v>
      </c>
      <c r="F15" s="338"/>
      <c r="G15" s="52">
        <v>21595</v>
      </c>
      <c r="H15" s="52">
        <v>0</v>
      </c>
      <c r="I15" s="49">
        <f t="shared" si="0"/>
        <v>21595</v>
      </c>
    </row>
    <row r="16" spans="2:9" ht="15">
      <c r="B16" s="53" t="s">
        <v>161</v>
      </c>
      <c r="C16" s="53">
        <v>8600</v>
      </c>
      <c r="D16" s="53" t="s">
        <v>158</v>
      </c>
      <c r="E16" s="55" t="s">
        <v>139</v>
      </c>
      <c r="F16" s="338"/>
      <c r="G16" s="52">
        <v>570410</v>
      </c>
      <c r="H16" s="52">
        <v>50000</v>
      </c>
      <c r="I16" s="49">
        <f t="shared" si="0"/>
        <v>620410</v>
      </c>
    </row>
    <row r="17" spans="2:9" ht="14.25">
      <c r="B17" s="63" t="s">
        <v>213</v>
      </c>
      <c r="C17" s="63" t="s">
        <v>214</v>
      </c>
      <c r="D17" s="63"/>
      <c r="E17" s="74" t="s">
        <v>218</v>
      </c>
      <c r="F17" s="338"/>
      <c r="G17" s="65">
        <v>0</v>
      </c>
      <c r="H17" s="65">
        <f>H18</f>
        <v>77667</v>
      </c>
      <c r="I17" s="65">
        <f>I18</f>
        <v>77667</v>
      </c>
    </row>
    <row r="18" spans="2:9" ht="15.75" customHeight="1">
      <c r="B18" s="53" t="s">
        <v>215</v>
      </c>
      <c r="C18" s="53" t="s">
        <v>216</v>
      </c>
      <c r="D18" s="53" t="s">
        <v>217</v>
      </c>
      <c r="E18" s="59" t="s">
        <v>219</v>
      </c>
      <c r="F18" s="338"/>
      <c r="G18" s="52">
        <v>0</v>
      </c>
      <c r="H18" s="52">
        <v>77667</v>
      </c>
      <c r="I18" s="49">
        <f t="shared" si="0"/>
        <v>77667</v>
      </c>
    </row>
    <row r="19" spans="2:9" ht="22.5" customHeight="1">
      <c r="B19" s="63" t="s">
        <v>222</v>
      </c>
      <c r="C19" s="63" t="s">
        <v>223</v>
      </c>
      <c r="D19" s="63"/>
      <c r="E19" s="76" t="s">
        <v>220</v>
      </c>
      <c r="F19" s="338"/>
      <c r="G19" s="65">
        <f>G20+G21+G23</f>
        <v>477108</v>
      </c>
      <c r="H19" s="65">
        <f>H20+H21+H23</f>
        <v>56902</v>
      </c>
      <c r="I19" s="49">
        <f t="shared" si="0"/>
        <v>534010</v>
      </c>
    </row>
    <row r="20" spans="2:9" ht="22.5" customHeight="1">
      <c r="B20" s="18" t="s">
        <v>246</v>
      </c>
      <c r="C20" s="18" t="s">
        <v>279</v>
      </c>
      <c r="D20" s="18" t="s">
        <v>217</v>
      </c>
      <c r="E20" s="24" t="s">
        <v>247</v>
      </c>
      <c r="F20" s="338"/>
      <c r="G20" s="52">
        <v>126094</v>
      </c>
      <c r="H20" s="52">
        <v>0</v>
      </c>
      <c r="I20" s="49">
        <f t="shared" si="0"/>
        <v>126094</v>
      </c>
    </row>
    <row r="21" spans="2:9" ht="17.25" customHeight="1">
      <c r="B21" s="53" t="s">
        <v>224</v>
      </c>
      <c r="C21" s="53" t="s">
        <v>225</v>
      </c>
      <c r="D21" s="53" t="s">
        <v>156</v>
      </c>
      <c r="E21" s="60" t="s">
        <v>221</v>
      </c>
      <c r="F21" s="338"/>
      <c r="G21" s="52">
        <v>347916</v>
      </c>
      <c r="H21" s="52">
        <v>0</v>
      </c>
      <c r="I21" s="49">
        <f t="shared" si="0"/>
        <v>347916</v>
      </c>
    </row>
    <row r="22" spans="2:9" ht="17.25" customHeight="1" hidden="1">
      <c r="B22" s="53"/>
      <c r="C22" s="53"/>
      <c r="D22" s="53"/>
      <c r="E22" s="60"/>
      <c r="F22" s="338"/>
      <c r="G22" s="52"/>
      <c r="H22" s="52"/>
      <c r="I22" s="49"/>
    </row>
    <row r="23" spans="2:9" ht="25.5">
      <c r="B23" s="18" t="s">
        <v>314</v>
      </c>
      <c r="C23" s="18" t="s">
        <v>315</v>
      </c>
      <c r="D23" s="18" t="s">
        <v>156</v>
      </c>
      <c r="E23" s="24" t="s">
        <v>316</v>
      </c>
      <c r="F23" s="338"/>
      <c r="G23" s="52">
        <v>3098</v>
      </c>
      <c r="H23" s="52">
        <v>56902</v>
      </c>
      <c r="I23" s="49">
        <f t="shared" si="0"/>
        <v>60000</v>
      </c>
    </row>
    <row r="24" spans="2:9" ht="21.75" customHeight="1">
      <c r="B24" s="63" t="s">
        <v>238</v>
      </c>
      <c r="C24" s="63" t="s">
        <v>245</v>
      </c>
      <c r="D24" s="63"/>
      <c r="E24" s="75" t="s">
        <v>237</v>
      </c>
      <c r="F24" s="338"/>
      <c r="G24" s="65">
        <f>G25</f>
        <v>37278</v>
      </c>
      <c r="H24" s="65">
        <f>H25</f>
        <v>0</v>
      </c>
      <c r="I24" s="65">
        <f>I25</f>
        <v>37278</v>
      </c>
    </row>
    <row r="25" spans="2:9" ht="45" customHeight="1">
      <c r="B25" s="53" t="s">
        <v>239</v>
      </c>
      <c r="C25" s="53" t="s">
        <v>241</v>
      </c>
      <c r="D25" s="53" t="s">
        <v>240</v>
      </c>
      <c r="E25" s="61" t="s">
        <v>242</v>
      </c>
      <c r="F25" s="338"/>
      <c r="G25" s="52">
        <v>37278</v>
      </c>
      <c r="H25" s="52">
        <v>0</v>
      </c>
      <c r="I25" s="49">
        <f t="shared" si="0"/>
        <v>37278</v>
      </c>
    </row>
    <row r="26" spans="2:9" ht="142.5">
      <c r="B26" s="63" t="s">
        <v>210</v>
      </c>
      <c r="C26" s="63" t="s">
        <v>211</v>
      </c>
      <c r="D26" s="63"/>
      <c r="E26" s="64" t="s">
        <v>212</v>
      </c>
      <c r="F26" s="338"/>
      <c r="G26" s="65">
        <f>G27</f>
        <v>1121000</v>
      </c>
      <c r="H26" s="65">
        <f>H27</f>
        <v>0</v>
      </c>
      <c r="I26" s="65">
        <f>I27</f>
        <v>1121000</v>
      </c>
    </row>
    <row r="27" spans="2:9" ht="30.75" customHeight="1">
      <c r="B27" s="53" t="s">
        <v>189</v>
      </c>
      <c r="C27" s="53" t="s">
        <v>190</v>
      </c>
      <c r="D27" s="53" t="s">
        <v>191</v>
      </c>
      <c r="E27" s="55" t="s">
        <v>150</v>
      </c>
      <c r="F27" s="338"/>
      <c r="G27" s="52">
        <v>1121000</v>
      </c>
      <c r="H27" s="52">
        <v>0</v>
      </c>
      <c r="I27" s="49">
        <f t="shared" si="0"/>
        <v>1121000</v>
      </c>
    </row>
    <row r="28" spans="2:9" ht="30.75" customHeight="1">
      <c r="B28" s="21" t="s">
        <v>280</v>
      </c>
      <c r="C28" s="21"/>
      <c r="D28" s="21"/>
      <c r="E28" s="23" t="s">
        <v>298</v>
      </c>
      <c r="F28" s="338"/>
      <c r="G28" s="65">
        <f>G30</f>
        <v>12722</v>
      </c>
      <c r="H28" s="52">
        <f>H30</f>
        <v>0</v>
      </c>
      <c r="I28" s="49">
        <f t="shared" si="0"/>
        <v>12722</v>
      </c>
    </row>
    <row r="29" spans="2:9" ht="30.75" customHeight="1">
      <c r="B29" s="21" t="s">
        <v>282</v>
      </c>
      <c r="C29" s="21"/>
      <c r="D29" s="21"/>
      <c r="E29" s="23" t="s">
        <v>281</v>
      </c>
      <c r="F29" s="338"/>
      <c r="G29" s="52"/>
      <c r="H29" s="52"/>
      <c r="I29" s="49"/>
    </row>
    <row r="30" spans="2:9" ht="30.75" customHeight="1">
      <c r="B30" s="21" t="s">
        <v>287</v>
      </c>
      <c r="C30" s="21" t="s">
        <v>245</v>
      </c>
      <c r="D30" s="21"/>
      <c r="E30" s="26" t="s">
        <v>237</v>
      </c>
      <c r="F30" s="338"/>
      <c r="G30" s="52">
        <f>G31</f>
        <v>12722</v>
      </c>
      <c r="H30" s="52">
        <f>H31</f>
        <v>0</v>
      </c>
      <c r="I30" s="49">
        <f t="shared" si="0"/>
        <v>12722</v>
      </c>
    </row>
    <row r="31" spans="2:9" ht="48" customHeight="1">
      <c r="B31" s="15" t="s">
        <v>288</v>
      </c>
      <c r="C31" s="18" t="s">
        <v>241</v>
      </c>
      <c r="D31" s="18" t="s">
        <v>240</v>
      </c>
      <c r="E31" s="22" t="s">
        <v>242</v>
      </c>
      <c r="F31" s="338"/>
      <c r="G31" s="52">
        <v>12722</v>
      </c>
      <c r="H31" s="52">
        <v>0</v>
      </c>
      <c r="I31" s="49">
        <f t="shared" si="0"/>
        <v>12722</v>
      </c>
    </row>
    <row r="32" spans="2:9" ht="17.25" customHeight="1">
      <c r="B32" s="16" t="s">
        <v>289</v>
      </c>
      <c r="C32" s="21"/>
      <c r="D32" s="21"/>
      <c r="E32" s="23" t="s">
        <v>290</v>
      </c>
      <c r="F32" s="338"/>
      <c r="G32" s="65">
        <f>G34</f>
        <v>587105</v>
      </c>
      <c r="H32" s="52"/>
      <c r="I32" s="49">
        <f t="shared" si="0"/>
        <v>587105</v>
      </c>
    </row>
    <row r="33" spans="2:9" ht="23.25" customHeight="1">
      <c r="B33" s="16" t="s">
        <v>291</v>
      </c>
      <c r="C33" s="21"/>
      <c r="D33" s="21"/>
      <c r="E33" s="23" t="s">
        <v>290</v>
      </c>
      <c r="F33" s="338"/>
      <c r="G33" s="52"/>
      <c r="H33" s="52"/>
      <c r="I33" s="49"/>
    </row>
    <row r="34" spans="2:9" ht="21" customHeight="1">
      <c r="B34" s="18" t="s">
        <v>297</v>
      </c>
      <c r="C34" s="18" t="s">
        <v>175</v>
      </c>
      <c r="D34" s="18" t="s">
        <v>209</v>
      </c>
      <c r="E34" s="25" t="s">
        <v>137</v>
      </c>
      <c r="F34" s="338"/>
      <c r="G34" s="52">
        <v>587105</v>
      </c>
      <c r="H34" s="52">
        <v>0</v>
      </c>
      <c r="I34" s="49">
        <f t="shared" si="0"/>
        <v>587105</v>
      </c>
    </row>
    <row r="35" spans="2:9" ht="48" customHeight="1" hidden="1">
      <c r="B35" s="15"/>
      <c r="C35" s="18"/>
      <c r="D35" s="18"/>
      <c r="E35" s="22"/>
      <c r="F35" s="338"/>
      <c r="G35" s="52"/>
      <c r="H35" s="52"/>
      <c r="I35" s="49"/>
    </row>
    <row r="36" spans="1:9" s="66" customFormat="1" ht="14.25">
      <c r="A36" s="62"/>
      <c r="B36" s="63" t="s">
        <v>226</v>
      </c>
      <c r="C36" s="63"/>
      <c r="D36" s="63"/>
      <c r="E36" s="64" t="s">
        <v>229</v>
      </c>
      <c r="F36" s="339"/>
      <c r="G36" s="65"/>
      <c r="H36" s="65"/>
      <c r="I36" s="65"/>
    </row>
    <row r="37" spans="1:9" s="66" customFormat="1" ht="14.25">
      <c r="A37" s="62"/>
      <c r="B37" s="63" t="s">
        <v>227</v>
      </c>
      <c r="C37" s="63"/>
      <c r="D37" s="63"/>
      <c r="E37" s="64" t="s">
        <v>229</v>
      </c>
      <c r="F37" s="339"/>
      <c r="G37" s="65">
        <f>G38</f>
        <v>62000</v>
      </c>
      <c r="H37" s="65">
        <f>H38</f>
        <v>5000</v>
      </c>
      <c r="I37" s="49">
        <f>H37+G37</f>
        <v>67000</v>
      </c>
    </row>
    <row r="38" spans="2:9" ht="36.75" customHeight="1">
      <c r="B38" s="53" t="s">
        <v>236</v>
      </c>
      <c r="C38" s="53" t="s">
        <v>234</v>
      </c>
      <c r="D38" s="53" t="s">
        <v>193</v>
      </c>
      <c r="E38" s="55" t="s">
        <v>235</v>
      </c>
      <c r="F38" s="340"/>
      <c r="G38" s="52">
        <v>62000</v>
      </c>
      <c r="H38" s="52">
        <v>5000</v>
      </c>
      <c r="I38" s="49">
        <f>H38+G38</f>
        <v>67000</v>
      </c>
    </row>
    <row r="39" spans="2:9" ht="33.75" customHeight="1">
      <c r="B39" s="67"/>
      <c r="C39" s="67"/>
      <c r="D39" s="67"/>
      <c r="E39" s="68" t="s">
        <v>138</v>
      </c>
      <c r="F39" s="69"/>
      <c r="G39" s="70">
        <f>G7+G37+G28+G32</f>
        <v>13838674</v>
      </c>
      <c r="H39" s="70">
        <f>H7+H37+H28+H32</f>
        <v>11166975.879999999</v>
      </c>
      <c r="I39" s="70">
        <f>I7+I37+I28+I32</f>
        <v>25005649.88</v>
      </c>
    </row>
    <row r="41" spans="2:9" ht="21.75" customHeight="1">
      <c r="B41" s="293" t="s">
        <v>136</v>
      </c>
      <c r="C41" s="294"/>
      <c r="D41" s="14"/>
      <c r="E41" s="6"/>
      <c r="F41" s="5" t="s">
        <v>334</v>
      </c>
      <c r="G41" s="5"/>
      <c r="H41" s="5"/>
      <c r="I41" s="71"/>
    </row>
    <row r="42" spans="2:17" ht="20.25" customHeight="1" hidden="1">
      <c r="B42" s="332"/>
      <c r="C42" s="332"/>
      <c r="D42" s="332"/>
      <c r="E42" s="332"/>
      <c r="F42" s="332"/>
      <c r="G42" s="332"/>
      <c r="H42" s="332"/>
      <c r="I42" s="332"/>
      <c r="J42" s="72"/>
      <c r="K42" s="72"/>
      <c r="L42" s="72"/>
      <c r="M42" s="72"/>
      <c r="N42" s="72"/>
      <c r="O42" s="72"/>
      <c r="P42" s="72"/>
      <c r="Q42" s="72"/>
    </row>
    <row r="43" spans="2:17" ht="19.5" customHeight="1" hidden="1">
      <c r="B43" s="332"/>
      <c r="C43" s="332"/>
      <c r="D43" s="332"/>
      <c r="E43" s="332"/>
      <c r="F43" s="332"/>
      <c r="G43" s="332"/>
      <c r="H43" s="332"/>
      <c r="I43" s="332"/>
      <c r="J43" s="72"/>
      <c r="K43" s="72"/>
      <c r="L43" s="72"/>
      <c r="M43" s="72"/>
      <c r="N43" s="72"/>
      <c r="O43" s="72"/>
      <c r="P43" s="72"/>
      <c r="Q43" s="72"/>
    </row>
    <row r="44" ht="39" customHeight="1"/>
    <row r="45" spans="2:7" ht="12.75">
      <c r="B45" s="32"/>
      <c r="C45" s="32"/>
      <c r="D45" s="32"/>
      <c r="E45" s="32"/>
      <c r="F45" s="32"/>
      <c r="G45" s="32"/>
    </row>
  </sheetData>
  <sheetProtection/>
  <mergeCells count="7">
    <mergeCell ref="B42:I42"/>
    <mergeCell ref="B43:I43"/>
    <mergeCell ref="B1:I1"/>
    <mergeCell ref="G2:I2"/>
    <mergeCell ref="B3:I3"/>
    <mergeCell ref="B41:C41"/>
    <mergeCell ref="F8:F38"/>
  </mergeCells>
  <printOptions/>
  <pageMargins left="0.5118110236220472" right="0.5118110236220472" top="0.35433070866141736" bottom="0.6299212598425197" header="0.35433070866141736" footer="0.35433070866141736"/>
  <pageSetup horizontalDpi="600" verticalDpi="600" orientation="landscape" paperSize="9" scale="62" r:id="rId1"/>
  <headerFooter alignWithMargins="0">
    <oddFooter>&amp;R&amp;P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78"/>
  <sheetViews>
    <sheetView view="pageBreakPreview" zoomScale="70" zoomScaleNormal="75" zoomScaleSheetLayoutView="70" zoomScalePageLayoutView="0" workbookViewId="0" topLeftCell="A1">
      <selection activeCell="B2" sqref="B2:J2"/>
    </sheetView>
  </sheetViews>
  <sheetFormatPr defaultColWidth="9.16015625" defaultRowHeight="12.75"/>
  <cols>
    <col min="1" max="1" width="1.5" style="3" customWidth="1"/>
    <col min="2" max="2" width="15.16015625" style="3" customWidth="1"/>
    <col min="3" max="3" width="14" style="3" customWidth="1"/>
    <col min="4" max="4" width="16" style="3" customWidth="1"/>
    <col min="5" max="5" width="44" style="3" customWidth="1"/>
    <col min="6" max="6" width="110.66015625" style="13" customWidth="1"/>
    <col min="7" max="10" width="21.16015625" style="3" customWidth="1"/>
    <col min="11" max="16384" width="9.16015625" style="8" customWidth="1"/>
  </cols>
  <sheetData>
    <row r="1" spans="7:12" ht="47.25" customHeight="1">
      <c r="G1" s="295" t="s">
        <v>523</v>
      </c>
      <c r="H1" s="295"/>
      <c r="I1" s="295"/>
      <c r="J1" s="295"/>
      <c r="K1" s="7"/>
      <c r="L1" s="7"/>
    </row>
    <row r="2" spans="2:10" ht="27.75" customHeight="1">
      <c r="B2" s="344" t="s">
        <v>392</v>
      </c>
      <c r="C2" s="345"/>
      <c r="D2" s="345"/>
      <c r="E2" s="345"/>
      <c r="F2" s="345"/>
      <c r="G2" s="345"/>
      <c r="H2" s="345"/>
      <c r="I2" s="345"/>
      <c r="J2" s="345"/>
    </row>
    <row r="3" spans="2:10" ht="18.75">
      <c r="B3" s="156"/>
      <c r="C3" s="157"/>
      <c r="D3" s="157"/>
      <c r="E3" s="157"/>
      <c r="F3" s="158"/>
      <c r="G3" s="159"/>
      <c r="H3" s="160"/>
      <c r="I3" s="159"/>
      <c r="J3" s="86" t="s">
        <v>269</v>
      </c>
    </row>
    <row r="4" spans="1:10" ht="110.25" customHeight="1">
      <c r="A4" s="9"/>
      <c r="B4" s="38" t="s">
        <v>270</v>
      </c>
      <c r="C4" s="39" t="s">
        <v>271</v>
      </c>
      <c r="D4" s="203" t="s">
        <v>153</v>
      </c>
      <c r="E4" s="203" t="s">
        <v>272</v>
      </c>
      <c r="F4" s="204" t="s">
        <v>393</v>
      </c>
      <c r="G4" s="204" t="s">
        <v>394</v>
      </c>
      <c r="H4" s="204" t="s">
        <v>395</v>
      </c>
      <c r="I4" s="204" t="s">
        <v>396</v>
      </c>
      <c r="J4" s="204" t="s">
        <v>397</v>
      </c>
    </row>
    <row r="5" spans="1:10" ht="13.5" customHeight="1" hidden="1">
      <c r="A5" s="9"/>
      <c r="B5" s="162" t="s">
        <v>199</v>
      </c>
      <c r="C5" s="39"/>
      <c r="D5" s="203"/>
      <c r="E5" s="205" t="s">
        <v>147</v>
      </c>
      <c r="F5" s="204"/>
      <c r="G5" s="204"/>
      <c r="H5" s="204"/>
      <c r="I5" s="204"/>
      <c r="J5" s="204"/>
    </row>
    <row r="6" spans="1:10" s="11" customFormat="1" ht="34.5" customHeight="1">
      <c r="A6" s="10"/>
      <c r="B6" s="162" t="s">
        <v>146</v>
      </c>
      <c r="C6" s="162"/>
      <c r="D6" s="206"/>
      <c r="E6" s="205" t="s">
        <v>147</v>
      </c>
      <c r="F6" s="207"/>
      <c r="G6" s="208">
        <f>G72</f>
        <v>9985948.36</v>
      </c>
      <c r="H6" s="208">
        <f>H8</f>
        <v>100</v>
      </c>
      <c r="I6" s="208">
        <f>I8</f>
        <v>0</v>
      </c>
      <c r="J6" s="208">
        <f>G6-I6</f>
        <v>9985948.36</v>
      </c>
    </row>
    <row r="7" spans="2:10" ht="37.5" customHeight="1">
      <c r="B7" s="162" t="s">
        <v>146</v>
      </c>
      <c r="C7" s="162"/>
      <c r="D7" s="206"/>
      <c r="E7" s="205" t="s">
        <v>147</v>
      </c>
      <c r="F7" s="209"/>
      <c r="G7" s="210"/>
      <c r="H7" s="210"/>
      <c r="I7" s="210"/>
      <c r="J7" s="210"/>
    </row>
    <row r="8" spans="2:10" ht="24.75" customHeight="1" hidden="1">
      <c r="B8" s="162" t="s">
        <v>176</v>
      </c>
      <c r="C8" s="73" t="s">
        <v>177</v>
      </c>
      <c r="D8" s="73" t="s">
        <v>178</v>
      </c>
      <c r="E8" s="163" t="s">
        <v>398</v>
      </c>
      <c r="F8" s="164" t="s">
        <v>399</v>
      </c>
      <c r="G8" s="165"/>
      <c r="H8" s="12">
        <v>100</v>
      </c>
      <c r="I8" s="12">
        <v>0</v>
      </c>
      <c r="J8" s="52">
        <f aca="true" t="shared" si="0" ref="J8:J68">G8-I8</f>
        <v>0</v>
      </c>
    </row>
    <row r="9" spans="2:10" ht="37.5" customHeight="1">
      <c r="B9" s="162" t="s">
        <v>176</v>
      </c>
      <c r="C9" s="73" t="s">
        <v>177</v>
      </c>
      <c r="D9" s="211" t="s">
        <v>178</v>
      </c>
      <c r="E9" s="212" t="s">
        <v>398</v>
      </c>
      <c r="F9" s="213" t="s">
        <v>400</v>
      </c>
      <c r="G9" s="214">
        <v>189245</v>
      </c>
      <c r="H9" s="210">
        <v>100</v>
      </c>
      <c r="I9" s="210">
        <v>0</v>
      </c>
      <c r="J9" s="210">
        <f t="shared" si="0"/>
        <v>189245</v>
      </c>
    </row>
    <row r="10" spans="2:10" ht="37.5" customHeight="1">
      <c r="B10" s="162" t="s">
        <v>176</v>
      </c>
      <c r="C10" s="73" t="s">
        <v>177</v>
      </c>
      <c r="D10" s="211" t="s">
        <v>178</v>
      </c>
      <c r="E10" s="212" t="s">
        <v>398</v>
      </c>
      <c r="F10" s="213" t="s">
        <v>488</v>
      </c>
      <c r="G10" s="214">
        <v>5880</v>
      </c>
      <c r="H10" s="210">
        <v>100</v>
      </c>
      <c r="I10" s="210">
        <v>0</v>
      </c>
      <c r="J10" s="210">
        <f>G10-I10</f>
        <v>5880</v>
      </c>
    </row>
    <row r="11" spans="2:10" ht="37.5" customHeight="1">
      <c r="B11" s="162" t="s">
        <v>176</v>
      </c>
      <c r="C11" s="73" t="s">
        <v>177</v>
      </c>
      <c r="D11" s="211" t="s">
        <v>178</v>
      </c>
      <c r="E11" s="212" t="s">
        <v>398</v>
      </c>
      <c r="F11" s="213" t="s">
        <v>489</v>
      </c>
      <c r="G11" s="214">
        <v>1050</v>
      </c>
      <c r="H11" s="210">
        <v>100</v>
      </c>
      <c r="I11" s="210">
        <v>0</v>
      </c>
      <c r="J11" s="210">
        <f>G11-I11</f>
        <v>1050</v>
      </c>
    </row>
    <row r="12" spans="2:10" ht="39.75" customHeight="1">
      <c r="B12" s="162" t="s">
        <v>176</v>
      </c>
      <c r="C12" s="73" t="s">
        <v>177</v>
      </c>
      <c r="D12" s="211" t="s">
        <v>178</v>
      </c>
      <c r="E12" s="212" t="s">
        <v>398</v>
      </c>
      <c r="F12" s="213" t="s">
        <v>401</v>
      </c>
      <c r="G12" s="214">
        <v>122182</v>
      </c>
      <c r="H12" s="210">
        <v>100</v>
      </c>
      <c r="I12" s="210">
        <v>0</v>
      </c>
      <c r="J12" s="210">
        <f t="shared" si="0"/>
        <v>122182</v>
      </c>
    </row>
    <row r="13" spans="2:10" ht="33" customHeight="1" hidden="1">
      <c r="B13" s="162" t="s">
        <v>176</v>
      </c>
      <c r="C13" s="73" t="s">
        <v>177</v>
      </c>
      <c r="D13" s="211" t="s">
        <v>178</v>
      </c>
      <c r="E13" s="212" t="s">
        <v>398</v>
      </c>
      <c r="F13" s="213" t="s">
        <v>401</v>
      </c>
      <c r="G13" s="214">
        <v>122182</v>
      </c>
      <c r="H13" s="210">
        <v>100</v>
      </c>
      <c r="I13" s="210">
        <v>0</v>
      </c>
      <c r="J13" s="210">
        <f>G13-I13</f>
        <v>122182</v>
      </c>
    </row>
    <row r="14" spans="2:10" ht="33" customHeight="1">
      <c r="B14" s="162" t="s">
        <v>176</v>
      </c>
      <c r="C14" s="73" t="s">
        <v>177</v>
      </c>
      <c r="D14" s="211" t="s">
        <v>178</v>
      </c>
      <c r="E14" s="212" t="s">
        <v>398</v>
      </c>
      <c r="F14" s="213" t="s">
        <v>486</v>
      </c>
      <c r="G14" s="214">
        <v>4095</v>
      </c>
      <c r="H14" s="210">
        <v>100</v>
      </c>
      <c r="I14" s="210">
        <v>0</v>
      </c>
      <c r="J14" s="210">
        <f>G14-I14</f>
        <v>4095</v>
      </c>
    </row>
    <row r="15" spans="2:10" ht="33" customHeight="1">
      <c r="B15" s="162" t="s">
        <v>176</v>
      </c>
      <c r="C15" s="73" t="s">
        <v>177</v>
      </c>
      <c r="D15" s="211" t="s">
        <v>178</v>
      </c>
      <c r="E15" s="212" t="s">
        <v>398</v>
      </c>
      <c r="F15" s="213" t="s">
        <v>487</v>
      </c>
      <c r="G15" s="214">
        <v>1680</v>
      </c>
      <c r="H15" s="210">
        <v>100</v>
      </c>
      <c r="I15" s="210">
        <v>0</v>
      </c>
      <c r="J15" s="210">
        <f>G15-I15</f>
        <v>1680</v>
      </c>
    </row>
    <row r="16" spans="2:10" ht="36.75" customHeight="1">
      <c r="B16" s="162" t="s">
        <v>176</v>
      </c>
      <c r="C16" s="73" t="s">
        <v>177</v>
      </c>
      <c r="D16" s="211" t="s">
        <v>178</v>
      </c>
      <c r="E16" s="212" t="s">
        <v>398</v>
      </c>
      <c r="F16" s="213" t="s">
        <v>503</v>
      </c>
      <c r="G16" s="215">
        <v>200000</v>
      </c>
      <c r="H16" s="210">
        <v>100</v>
      </c>
      <c r="I16" s="210">
        <v>0</v>
      </c>
      <c r="J16" s="210">
        <f t="shared" si="0"/>
        <v>200000</v>
      </c>
    </row>
    <row r="17" spans="2:10" ht="37.5" customHeight="1">
      <c r="B17" s="162" t="s">
        <v>176</v>
      </c>
      <c r="C17" s="73" t="s">
        <v>177</v>
      </c>
      <c r="D17" s="211" t="s">
        <v>178</v>
      </c>
      <c r="E17" s="212" t="s">
        <v>398</v>
      </c>
      <c r="F17" s="213" t="s">
        <v>442</v>
      </c>
      <c r="G17" s="215">
        <v>9000</v>
      </c>
      <c r="H17" s="210">
        <v>100</v>
      </c>
      <c r="I17" s="210">
        <v>0</v>
      </c>
      <c r="J17" s="210">
        <f t="shared" si="0"/>
        <v>9000</v>
      </c>
    </row>
    <row r="18" spans="2:10" ht="37.5" customHeight="1">
      <c r="B18" s="162" t="s">
        <v>176</v>
      </c>
      <c r="C18" s="73" t="s">
        <v>177</v>
      </c>
      <c r="D18" s="211" t="s">
        <v>178</v>
      </c>
      <c r="E18" s="212" t="s">
        <v>398</v>
      </c>
      <c r="F18" s="213" t="s">
        <v>447</v>
      </c>
      <c r="G18" s="215">
        <v>93033</v>
      </c>
      <c r="H18" s="210">
        <v>100</v>
      </c>
      <c r="I18" s="210">
        <v>0</v>
      </c>
      <c r="J18" s="210">
        <f t="shared" si="0"/>
        <v>93033</v>
      </c>
    </row>
    <row r="19" spans="2:10" ht="37.5" customHeight="1">
      <c r="B19" s="162" t="s">
        <v>176</v>
      </c>
      <c r="C19" s="73" t="s">
        <v>177</v>
      </c>
      <c r="D19" s="211" t="s">
        <v>178</v>
      </c>
      <c r="E19" s="212" t="s">
        <v>398</v>
      </c>
      <c r="F19" s="213" t="s">
        <v>490</v>
      </c>
      <c r="G19" s="215">
        <v>1050</v>
      </c>
      <c r="H19" s="210">
        <v>100</v>
      </c>
      <c r="I19" s="210">
        <v>0</v>
      </c>
      <c r="J19" s="210">
        <f>G19-I19</f>
        <v>1050</v>
      </c>
    </row>
    <row r="20" spans="2:10" ht="36.75" customHeight="1">
      <c r="B20" s="162" t="s">
        <v>176</v>
      </c>
      <c r="C20" s="73" t="s">
        <v>177</v>
      </c>
      <c r="D20" s="211" t="s">
        <v>178</v>
      </c>
      <c r="E20" s="212" t="s">
        <v>398</v>
      </c>
      <c r="F20" s="213" t="s">
        <v>502</v>
      </c>
      <c r="G20" s="215">
        <v>290000</v>
      </c>
      <c r="H20" s="210">
        <v>100</v>
      </c>
      <c r="I20" s="210">
        <v>0</v>
      </c>
      <c r="J20" s="210">
        <f t="shared" si="0"/>
        <v>290000</v>
      </c>
    </row>
    <row r="21" spans="2:10" ht="38.25" customHeight="1">
      <c r="B21" s="166" t="s">
        <v>176</v>
      </c>
      <c r="C21" s="73" t="s">
        <v>177</v>
      </c>
      <c r="D21" s="216" t="s">
        <v>178</v>
      </c>
      <c r="E21" s="212" t="s">
        <v>398</v>
      </c>
      <c r="F21" s="213" t="s">
        <v>402</v>
      </c>
      <c r="G21" s="215">
        <v>200000</v>
      </c>
      <c r="H21" s="210">
        <v>100</v>
      </c>
      <c r="I21" s="210">
        <v>0</v>
      </c>
      <c r="J21" s="217">
        <f t="shared" si="0"/>
        <v>200000</v>
      </c>
    </row>
    <row r="22" spans="2:10" ht="47.25" hidden="1">
      <c r="B22" s="166" t="s">
        <v>176</v>
      </c>
      <c r="C22" s="73" t="s">
        <v>177</v>
      </c>
      <c r="D22" s="216" t="s">
        <v>178</v>
      </c>
      <c r="E22" s="212" t="s">
        <v>398</v>
      </c>
      <c r="F22" s="213" t="s">
        <v>403</v>
      </c>
      <c r="G22" s="215">
        <v>0</v>
      </c>
      <c r="H22" s="210">
        <v>100</v>
      </c>
      <c r="I22" s="210">
        <v>0</v>
      </c>
      <c r="J22" s="217">
        <f t="shared" si="0"/>
        <v>0</v>
      </c>
    </row>
    <row r="23" spans="2:10" ht="47.25" hidden="1">
      <c r="B23" s="166" t="s">
        <v>176</v>
      </c>
      <c r="C23" s="73" t="s">
        <v>177</v>
      </c>
      <c r="D23" s="216" t="s">
        <v>178</v>
      </c>
      <c r="E23" s="212" t="s">
        <v>398</v>
      </c>
      <c r="F23" s="213" t="s">
        <v>433</v>
      </c>
      <c r="G23" s="215">
        <v>0</v>
      </c>
      <c r="H23" s="210">
        <v>100</v>
      </c>
      <c r="I23" s="210">
        <v>0</v>
      </c>
      <c r="J23" s="217">
        <f t="shared" si="0"/>
        <v>0</v>
      </c>
    </row>
    <row r="24" spans="2:10" ht="31.5" hidden="1">
      <c r="B24" s="166" t="s">
        <v>176</v>
      </c>
      <c r="C24" s="73" t="s">
        <v>177</v>
      </c>
      <c r="D24" s="216" t="s">
        <v>178</v>
      </c>
      <c r="E24" s="212" t="s">
        <v>398</v>
      </c>
      <c r="F24" s="213" t="s">
        <v>404</v>
      </c>
      <c r="G24" s="215">
        <v>0</v>
      </c>
      <c r="H24" s="210">
        <v>100</v>
      </c>
      <c r="I24" s="210">
        <v>0</v>
      </c>
      <c r="J24" s="217">
        <f t="shared" si="0"/>
        <v>0</v>
      </c>
    </row>
    <row r="25" spans="2:10" ht="37.5" customHeight="1">
      <c r="B25" s="166" t="s">
        <v>176</v>
      </c>
      <c r="C25" s="73" t="s">
        <v>177</v>
      </c>
      <c r="D25" s="216" t="s">
        <v>178</v>
      </c>
      <c r="E25" s="212" t="s">
        <v>398</v>
      </c>
      <c r="F25" s="213" t="s">
        <v>431</v>
      </c>
      <c r="G25" s="215">
        <v>35000</v>
      </c>
      <c r="H25" s="210">
        <v>100</v>
      </c>
      <c r="I25" s="210">
        <v>0</v>
      </c>
      <c r="J25" s="217">
        <f t="shared" si="0"/>
        <v>35000</v>
      </c>
    </row>
    <row r="26" spans="2:10" ht="37.5" customHeight="1">
      <c r="B26" s="166" t="s">
        <v>176</v>
      </c>
      <c r="C26" s="73" t="s">
        <v>177</v>
      </c>
      <c r="D26" s="216" t="s">
        <v>178</v>
      </c>
      <c r="E26" s="212" t="s">
        <v>398</v>
      </c>
      <c r="F26" s="213" t="s">
        <v>406</v>
      </c>
      <c r="G26" s="215">
        <v>13649</v>
      </c>
      <c r="H26" s="210">
        <v>100</v>
      </c>
      <c r="I26" s="210">
        <v>0</v>
      </c>
      <c r="J26" s="217">
        <f t="shared" si="0"/>
        <v>13649</v>
      </c>
    </row>
    <row r="27" spans="2:10" ht="38.25" customHeight="1">
      <c r="B27" s="166" t="s">
        <v>176</v>
      </c>
      <c r="C27" s="73" t="s">
        <v>177</v>
      </c>
      <c r="D27" s="216" t="s">
        <v>178</v>
      </c>
      <c r="E27" s="212" t="s">
        <v>398</v>
      </c>
      <c r="F27" s="213" t="s">
        <v>459</v>
      </c>
      <c r="G27" s="215">
        <f>805448.36-789698</f>
        <v>15750.359999999986</v>
      </c>
      <c r="H27" s="210">
        <v>100</v>
      </c>
      <c r="I27" s="210">
        <v>0</v>
      </c>
      <c r="J27" s="217">
        <f t="shared" si="0"/>
        <v>15750.359999999986</v>
      </c>
    </row>
    <row r="28" spans="2:10" ht="44.25" customHeight="1">
      <c r="B28" s="162" t="s">
        <v>176</v>
      </c>
      <c r="C28" s="73" t="s">
        <v>177</v>
      </c>
      <c r="D28" s="211" t="s">
        <v>178</v>
      </c>
      <c r="E28" s="212" t="s">
        <v>398</v>
      </c>
      <c r="F28" s="213" t="s">
        <v>443</v>
      </c>
      <c r="G28" s="215">
        <v>10500</v>
      </c>
      <c r="H28" s="210">
        <v>100</v>
      </c>
      <c r="I28" s="210">
        <v>0</v>
      </c>
      <c r="J28" s="210">
        <f t="shared" si="0"/>
        <v>10500</v>
      </c>
    </row>
    <row r="29" spans="2:10" ht="39.75" customHeight="1">
      <c r="B29" s="162" t="s">
        <v>176</v>
      </c>
      <c r="C29" s="73" t="s">
        <v>177</v>
      </c>
      <c r="D29" s="211" t="s">
        <v>178</v>
      </c>
      <c r="E29" s="212" t="s">
        <v>398</v>
      </c>
      <c r="F29" s="213" t="s">
        <v>444</v>
      </c>
      <c r="G29" s="215">
        <v>7350</v>
      </c>
      <c r="H29" s="210">
        <v>100</v>
      </c>
      <c r="I29" s="210">
        <v>0</v>
      </c>
      <c r="J29" s="210">
        <f t="shared" si="0"/>
        <v>7350</v>
      </c>
    </row>
    <row r="30" spans="2:10" ht="35.25" customHeight="1">
      <c r="B30" s="162" t="s">
        <v>176</v>
      </c>
      <c r="C30" s="73" t="s">
        <v>177</v>
      </c>
      <c r="D30" s="211" t="s">
        <v>178</v>
      </c>
      <c r="E30" s="212" t="s">
        <v>398</v>
      </c>
      <c r="F30" s="213" t="s">
        <v>432</v>
      </c>
      <c r="G30" s="215">
        <v>400000</v>
      </c>
      <c r="H30" s="210">
        <v>100</v>
      </c>
      <c r="I30" s="210">
        <v>0</v>
      </c>
      <c r="J30" s="210">
        <f t="shared" si="0"/>
        <v>400000</v>
      </c>
    </row>
    <row r="31" spans="2:10" ht="37.5" customHeight="1">
      <c r="B31" s="162" t="s">
        <v>176</v>
      </c>
      <c r="C31" s="73" t="s">
        <v>177</v>
      </c>
      <c r="D31" s="211" t="s">
        <v>178</v>
      </c>
      <c r="E31" s="212" t="s">
        <v>398</v>
      </c>
      <c r="F31" s="213" t="s">
        <v>460</v>
      </c>
      <c r="G31" s="215">
        <f>25000-10000</f>
        <v>15000</v>
      </c>
      <c r="H31" s="210">
        <v>100</v>
      </c>
      <c r="I31" s="210">
        <v>0</v>
      </c>
      <c r="J31" s="210">
        <f t="shared" si="0"/>
        <v>15000</v>
      </c>
    </row>
    <row r="32" spans="2:10" ht="31.5" hidden="1">
      <c r="B32" s="162" t="s">
        <v>176</v>
      </c>
      <c r="C32" s="73" t="s">
        <v>177</v>
      </c>
      <c r="D32" s="211" t="s">
        <v>178</v>
      </c>
      <c r="E32" s="212" t="s">
        <v>398</v>
      </c>
      <c r="F32" s="213" t="s">
        <v>435</v>
      </c>
      <c r="G32" s="215">
        <v>0</v>
      </c>
      <c r="H32" s="210">
        <v>100</v>
      </c>
      <c r="I32" s="210">
        <v>0</v>
      </c>
      <c r="J32" s="210">
        <f t="shared" si="0"/>
        <v>0</v>
      </c>
    </row>
    <row r="33" spans="2:10" ht="37.5" customHeight="1">
      <c r="B33" s="162" t="s">
        <v>176</v>
      </c>
      <c r="C33" s="73" t="s">
        <v>177</v>
      </c>
      <c r="D33" s="211" t="s">
        <v>178</v>
      </c>
      <c r="E33" s="212" t="s">
        <v>398</v>
      </c>
      <c r="F33" s="213" t="s">
        <v>461</v>
      </c>
      <c r="G33" s="214">
        <v>1950000</v>
      </c>
      <c r="H33" s="210">
        <v>100</v>
      </c>
      <c r="I33" s="210">
        <v>0</v>
      </c>
      <c r="J33" s="210">
        <f t="shared" si="0"/>
        <v>1950000</v>
      </c>
    </row>
    <row r="34" spans="2:10" ht="38.25" customHeight="1">
      <c r="B34" s="162" t="s">
        <v>176</v>
      </c>
      <c r="C34" s="73" t="s">
        <v>177</v>
      </c>
      <c r="D34" s="211" t="s">
        <v>178</v>
      </c>
      <c r="E34" s="212" t="s">
        <v>398</v>
      </c>
      <c r="F34" s="213" t="s">
        <v>462</v>
      </c>
      <c r="G34" s="214">
        <v>2102300</v>
      </c>
      <c r="H34" s="210">
        <v>100</v>
      </c>
      <c r="I34" s="210">
        <v>0</v>
      </c>
      <c r="J34" s="210">
        <f t="shared" si="0"/>
        <v>2102300</v>
      </c>
    </row>
    <row r="35" spans="2:10" ht="41.25" customHeight="1">
      <c r="B35" s="162" t="s">
        <v>176</v>
      </c>
      <c r="C35" s="73" t="s">
        <v>177</v>
      </c>
      <c r="D35" s="211" t="s">
        <v>178</v>
      </c>
      <c r="E35" s="212" t="s">
        <v>398</v>
      </c>
      <c r="F35" s="213" t="s">
        <v>463</v>
      </c>
      <c r="G35" s="214">
        <v>11000</v>
      </c>
      <c r="H35" s="210">
        <v>100</v>
      </c>
      <c r="I35" s="210">
        <v>0</v>
      </c>
      <c r="J35" s="210">
        <f t="shared" si="0"/>
        <v>11000</v>
      </c>
    </row>
    <row r="36" spans="2:10" ht="36" customHeight="1">
      <c r="B36" s="162" t="s">
        <v>176</v>
      </c>
      <c r="C36" s="73" t="s">
        <v>177</v>
      </c>
      <c r="D36" s="211" t="s">
        <v>178</v>
      </c>
      <c r="E36" s="212" t="s">
        <v>398</v>
      </c>
      <c r="F36" s="213" t="s">
        <v>439</v>
      </c>
      <c r="G36" s="214">
        <v>8500</v>
      </c>
      <c r="H36" s="210">
        <v>100</v>
      </c>
      <c r="I36" s="210">
        <v>0</v>
      </c>
      <c r="J36" s="210">
        <f t="shared" si="0"/>
        <v>8500</v>
      </c>
    </row>
    <row r="37" spans="2:10" ht="36.75" customHeight="1">
      <c r="B37" s="162" t="s">
        <v>176</v>
      </c>
      <c r="C37" s="73" t="s">
        <v>177</v>
      </c>
      <c r="D37" s="211" t="s">
        <v>178</v>
      </c>
      <c r="E37" s="212" t="s">
        <v>398</v>
      </c>
      <c r="F37" s="213" t="s">
        <v>464</v>
      </c>
      <c r="G37" s="218">
        <v>7300</v>
      </c>
      <c r="H37" s="210">
        <v>100</v>
      </c>
      <c r="I37" s="210">
        <v>0</v>
      </c>
      <c r="J37" s="210">
        <f t="shared" si="0"/>
        <v>7300</v>
      </c>
    </row>
    <row r="38" spans="2:10" ht="36.75" customHeight="1">
      <c r="B38" s="162" t="s">
        <v>176</v>
      </c>
      <c r="C38" s="73" t="s">
        <v>177</v>
      </c>
      <c r="D38" s="211" t="s">
        <v>178</v>
      </c>
      <c r="E38" s="212" t="s">
        <v>398</v>
      </c>
      <c r="F38" s="213" t="s">
        <v>491</v>
      </c>
      <c r="G38" s="218">
        <v>1260</v>
      </c>
      <c r="H38" s="210">
        <v>100</v>
      </c>
      <c r="I38" s="210">
        <v>0</v>
      </c>
      <c r="J38" s="210">
        <f>G38-I38</f>
        <v>1260</v>
      </c>
    </row>
    <row r="39" spans="2:10" ht="36.75" customHeight="1">
      <c r="B39" s="162" t="s">
        <v>176</v>
      </c>
      <c r="C39" s="73" t="s">
        <v>177</v>
      </c>
      <c r="D39" s="211" t="s">
        <v>178</v>
      </c>
      <c r="E39" s="212" t="s">
        <v>398</v>
      </c>
      <c r="F39" s="213" t="s">
        <v>492</v>
      </c>
      <c r="G39" s="218">
        <v>1575</v>
      </c>
      <c r="H39" s="210">
        <v>100</v>
      </c>
      <c r="I39" s="210">
        <v>0</v>
      </c>
      <c r="J39" s="210">
        <f>G39-I39</f>
        <v>1575</v>
      </c>
    </row>
    <row r="40" spans="2:10" ht="34.5" customHeight="1">
      <c r="B40" s="162" t="s">
        <v>176</v>
      </c>
      <c r="C40" s="73" t="s">
        <v>177</v>
      </c>
      <c r="D40" s="211" t="s">
        <v>178</v>
      </c>
      <c r="E40" s="212" t="s">
        <v>398</v>
      </c>
      <c r="F40" s="213" t="s">
        <v>440</v>
      </c>
      <c r="G40" s="218">
        <v>6600</v>
      </c>
      <c r="H40" s="210">
        <v>100</v>
      </c>
      <c r="I40" s="210">
        <v>0</v>
      </c>
      <c r="J40" s="210">
        <f t="shared" si="0"/>
        <v>6600</v>
      </c>
    </row>
    <row r="41" spans="2:10" ht="40.5" customHeight="1">
      <c r="B41" s="162" t="s">
        <v>176</v>
      </c>
      <c r="C41" s="73" t="s">
        <v>177</v>
      </c>
      <c r="D41" s="211" t="s">
        <v>178</v>
      </c>
      <c r="E41" s="212" t="s">
        <v>398</v>
      </c>
      <c r="F41" s="213" t="s">
        <v>441</v>
      </c>
      <c r="G41" s="218">
        <v>567</v>
      </c>
      <c r="H41" s="210">
        <v>100</v>
      </c>
      <c r="I41" s="210">
        <v>0</v>
      </c>
      <c r="J41" s="210">
        <f t="shared" si="0"/>
        <v>567</v>
      </c>
    </row>
    <row r="42" spans="2:10" ht="31.5">
      <c r="B42" s="162" t="s">
        <v>176</v>
      </c>
      <c r="C42" s="73" t="s">
        <v>177</v>
      </c>
      <c r="D42" s="211" t="s">
        <v>178</v>
      </c>
      <c r="E42" s="212" t="s">
        <v>398</v>
      </c>
      <c r="F42" s="219" t="s">
        <v>500</v>
      </c>
      <c r="G42" s="218">
        <v>100000</v>
      </c>
      <c r="H42" s="210">
        <v>100</v>
      </c>
      <c r="I42" s="210">
        <v>0</v>
      </c>
      <c r="J42" s="210">
        <f t="shared" si="0"/>
        <v>100000</v>
      </c>
    </row>
    <row r="43" spans="2:10" ht="31.5">
      <c r="B43" s="162" t="s">
        <v>176</v>
      </c>
      <c r="C43" s="73" t="s">
        <v>177</v>
      </c>
      <c r="D43" s="211" t="s">
        <v>178</v>
      </c>
      <c r="E43" s="212" t="s">
        <v>398</v>
      </c>
      <c r="F43" s="219" t="s">
        <v>498</v>
      </c>
      <c r="G43" s="218">
        <v>130132</v>
      </c>
      <c r="H43" s="210">
        <v>100</v>
      </c>
      <c r="I43" s="210">
        <v>0</v>
      </c>
      <c r="J43" s="210">
        <f t="shared" si="0"/>
        <v>130132</v>
      </c>
    </row>
    <row r="44" spans="2:10" ht="31.5">
      <c r="B44" s="162" t="s">
        <v>176</v>
      </c>
      <c r="C44" s="73" t="s">
        <v>177</v>
      </c>
      <c r="D44" s="211" t="s">
        <v>178</v>
      </c>
      <c r="E44" s="212" t="s">
        <v>398</v>
      </c>
      <c r="F44" s="219" t="s">
        <v>499</v>
      </c>
      <c r="G44" s="218">
        <v>80000</v>
      </c>
      <c r="H44" s="210">
        <v>100</v>
      </c>
      <c r="I44" s="210">
        <v>0</v>
      </c>
      <c r="J44" s="210">
        <f t="shared" si="0"/>
        <v>80000</v>
      </c>
    </row>
    <row r="45" spans="2:10" ht="42.75" customHeight="1">
      <c r="B45" s="162" t="s">
        <v>176</v>
      </c>
      <c r="C45" s="73" t="s">
        <v>177</v>
      </c>
      <c r="D45" s="211" t="s">
        <v>178</v>
      </c>
      <c r="E45" s="212" t="s">
        <v>398</v>
      </c>
      <c r="F45" s="219" t="s">
        <v>465</v>
      </c>
      <c r="G45" s="218">
        <f>1500000-333562-20000-1890</f>
        <v>1144548</v>
      </c>
      <c r="H45" s="210">
        <v>100</v>
      </c>
      <c r="I45" s="210">
        <v>0</v>
      </c>
      <c r="J45" s="210">
        <f t="shared" si="0"/>
        <v>1144548</v>
      </c>
    </row>
    <row r="46" spans="2:10" ht="38.25" customHeight="1">
      <c r="B46" s="162" t="s">
        <v>176</v>
      </c>
      <c r="C46" s="73" t="s">
        <v>177</v>
      </c>
      <c r="D46" s="211" t="s">
        <v>178</v>
      </c>
      <c r="E46" s="212" t="s">
        <v>398</v>
      </c>
      <c r="F46" s="219" t="s">
        <v>466</v>
      </c>
      <c r="G46" s="218">
        <v>1500000</v>
      </c>
      <c r="H46" s="210">
        <v>100</v>
      </c>
      <c r="I46" s="210">
        <v>0</v>
      </c>
      <c r="J46" s="210">
        <f t="shared" si="0"/>
        <v>1500000</v>
      </c>
    </row>
    <row r="47" spans="2:10" ht="39.75" customHeight="1">
      <c r="B47" s="162" t="s">
        <v>176</v>
      </c>
      <c r="C47" s="73" t="s">
        <v>177</v>
      </c>
      <c r="D47" s="211" t="s">
        <v>178</v>
      </c>
      <c r="E47" s="212" t="s">
        <v>398</v>
      </c>
      <c r="F47" s="219" t="s">
        <v>504</v>
      </c>
      <c r="G47" s="218">
        <v>73842</v>
      </c>
      <c r="H47" s="210">
        <v>100</v>
      </c>
      <c r="I47" s="210">
        <v>0</v>
      </c>
      <c r="J47" s="210">
        <f t="shared" si="0"/>
        <v>73842</v>
      </c>
    </row>
    <row r="48" spans="2:10" ht="39.75" customHeight="1">
      <c r="B48" s="162" t="s">
        <v>176</v>
      </c>
      <c r="C48" s="73" t="s">
        <v>177</v>
      </c>
      <c r="D48" s="211" t="s">
        <v>178</v>
      </c>
      <c r="E48" s="212" t="s">
        <v>398</v>
      </c>
      <c r="F48" s="219" t="s">
        <v>467</v>
      </c>
      <c r="G48" s="218">
        <v>36000</v>
      </c>
      <c r="H48" s="210">
        <v>100</v>
      </c>
      <c r="I48" s="210">
        <v>0</v>
      </c>
      <c r="J48" s="210">
        <f t="shared" si="0"/>
        <v>36000</v>
      </c>
    </row>
    <row r="49" spans="2:10" ht="39.75" customHeight="1">
      <c r="B49" s="162" t="s">
        <v>176</v>
      </c>
      <c r="C49" s="73" t="s">
        <v>177</v>
      </c>
      <c r="D49" s="211" t="s">
        <v>178</v>
      </c>
      <c r="E49" s="212" t="s">
        <v>398</v>
      </c>
      <c r="F49" s="219" t="s">
        <v>477</v>
      </c>
      <c r="G49" s="218">
        <v>7350</v>
      </c>
      <c r="H49" s="210">
        <v>100</v>
      </c>
      <c r="I49" s="210">
        <v>0</v>
      </c>
      <c r="J49" s="210">
        <f>G49-I49</f>
        <v>7350</v>
      </c>
    </row>
    <row r="50" spans="2:10" ht="37.5" customHeight="1">
      <c r="B50" s="162" t="s">
        <v>176</v>
      </c>
      <c r="C50" s="73" t="s">
        <v>177</v>
      </c>
      <c r="D50" s="211" t="s">
        <v>178</v>
      </c>
      <c r="E50" s="212" t="s">
        <v>398</v>
      </c>
      <c r="F50" s="219" t="s">
        <v>484</v>
      </c>
      <c r="G50" s="218">
        <v>118180</v>
      </c>
      <c r="H50" s="210">
        <v>100</v>
      </c>
      <c r="I50" s="210">
        <v>0</v>
      </c>
      <c r="J50" s="210">
        <f t="shared" si="0"/>
        <v>118180</v>
      </c>
    </row>
    <row r="51" spans="2:10" ht="37.5" customHeight="1">
      <c r="B51" s="162" t="s">
        <v>176</v>
      </c>
      <c r="C51" s="73" t="s">
        <v>177</v>
      </c>
      <c r="D51" s="211" t="s">
        <v>178</v>
      </c>
      <c r="E51" s="212" t="s">
        <v>398</v>
      </c>
      <c r="F51" s="219" t="s">
        <v>440</v>
      </c>
      <c r="G51" s="218">
        <v>6594</v>
      </c>
      <c r="H51" s="210">
        <v>100</v>
      </c>
      <c r="I51" s="210">
        <v>0</v>
      </c>
      <c r="J51" s="210">
        <f>G51-I51</f>
        <v>6594</v>
      </c>
    </row>
    <row r="52" spans="2:10" ht="37.5" customHeight="1">
      <c r="B52" s="162" t="s">
        <v>176</v>
      </c>
      <c r="C52" s="73" t="s">
        <v>177</v>
      </c>
      <c r="D52" s="211" t="s">
        <v>178</v>
      </c>
      <c r="E52" s="212" t="s">
        <v>398</v>
      </c>
      <c r="F52" s="219" t="s">
        <v>485</v>
      </c>
      <c r="G52" s="218">
        <v>2520</v>
      </c>
      <c r="H52" s="210">
        <v>100</v>
      </c>
      <c r="I52" s="210">
        <v>0</v>
      </c>
      <c r="J52" s="210">
        <f>G52-I52</f>
        <v>2520</v>
      </c>
    </row>
    <row r="53" spans="2:10" ht="37.5" customHeight="1">
      <c r="B53" s="162" t="s">
        <v>176</v>
      </c>
      <c r="C53" s="73" t="s">
        <v>177</v>
      </c>
      <c r="D53" s="211" t="s">
        <v>178</v>
      </c>
      <c r="E53" s="212" t="s">
        <v>398</v>
      </c>
      <c r="F53" s="219" t="s">
        <v>485</v>
      </c>
      <c r="G53" s="218">
        <v>1575</v>
      </c>
      <c r="H53" s="210">
        <v>100</v>
      </c>
      <c r="I53" s="210">
        <v>0</v>
      </c>
      <c r="J53" s="210">
        <f>G53-I53</f>
        <v>1575</v>
      </c>
    </row>
    <row r="54" spans="2:10" ht="49.5" customHeight="1">
      <c r="B54" s="162" t="s">
        <v>176</v>
      </c>
      <c r="C54" s="73" t="s">
        <v>177</v>
      </c>
      <c r="D54" s="211" t="s">
        <v>178</v>
      </c>
      <c r="E54" s="212" t="s">
        <v>398</v>
      </c>
      <c r="F54" s="219" t="s">
        <v>468</v>
      </c>
      <c r="G54" s="218">
        <v>30000</v>
      </c>
      <c r="H54" s="210">
        <v>100</v>
      </c>
      <c r="I54" s="210">
        <v>0</v>
      </c>
      <c r="J54" s="210">
        <f t="shared" si="0"/>
        <v>30000</v>
      </c>
    </row>
    <row r="55" spans="2:10" ht="31.5">
      <c r="B55" s="162" t="s">
        <v>176</v>
      </c>
      <c r="C55" s="73" t="s">
        <v>177</v>
      </c>
      <c r="D55" s="211" t="s">
        <v>178</v>
      </c>
      <c r="E55" s="212" t="s">
        <v>398</v>
      </c>
      <c r="F55" s="219" t="s">
        <v>501</v>
      </c>
      <c r="G55" s="218">
        <v>200000</v>
      </c>
      <c r="H55" s="210">
        <v>100</v>
      </c>
      <c r="I55" s="210">
        <v>0</v>
      </c>
      <c r="J55" s="210">
        <f t="shared" si="0"/>
        <v>200000</v>
      </c>
    </row>
    <row r="56" spans="2:10" ht="31.5">
      <c r="B56" s="162" t="s">
        <v>176</v>
      </c>
      <c r="C56" s="73" t="s">
        <v>177</v>
      </c>
      <c r="D56" s="211" t="s">
        <v>178</v>
      </c>
      <c r="E56" s="212" t="s">
        <v>398</v>
      </c>
      <c r="F56" s="219" t="s">
        <v>469</v>
      </c>
      <c r="G56" s="218">
        <v>300000</v>
      </c>
      <c r="H56" s="210">
        <v>100</v>
      </c>
      <c r="I56" s="210">
        <v>0</v>
      </c>
      <c r="J56" s="210">
        <f t="shared" si="0"/>
        <v>300000</v>
      </c>
    </row>
    <row r="57" spans="2:10" ht="33" customHeight="1">
      <c r="B57" s="162" t="s">
        <v>176</v>
      </c>
      <c r="C57" s="73" t="s">
        <v>177</v>
      </c>
      <c r="D57" s="211" t="s">
        <v>178</v>
      </c>
      <c r="E57" s="212" t="s">
        <v>398</v>
      </c>
      <c r="F57" s="219" t="s">
        <v>470</v>
      </c>
      <c r="G57" s="218">
        <v>97277</v>
      </c>
      <c r="H57" s="210">
        <v>100</v>
      </c>
      <c r="I57" s="210">
        <v>0</v>
      </c>
      <c r="J57" s="210">
        <f t="shared" si="0"/>
        <v>97277</v>
      </c>
    </row>
    <row r="58" spans="2:10" ht="33" customHeight="1">
      <c r="B58" s="162" t="s">
        <v>176</v>
      </c>
      <c r="C58" s="73" t="s">
        <v>177</v>
      </c>
      <c r="D58" s="211" t="s">
        <v>178</v>
      </c>
      <c r="E58" s="212" t="s">
        <v>398</v>
      </c>
      <c r="F58" s="219" t="s">
        <v>478</v>
      </c>
      <c r="G58" s="218">
        <v>4620</v>
      </c>
      <c r="H58" s="210">
        <v>100</v>
      </c>
      <c r="I58" s="210">
        <v>0</v>
      </c>
      <c r="J58" s="210">
        <f>G58-I58</f>
        <v>4620</v>
      </c>
    </row>
    <row r="59" spans="2:10" ht="33" customHeight="1">
      <c r="B59" s="162" t="s">
        <v>176</v>
      </c>
      <c r="C59" s="73" t="s">
        <v>177</v>
      </c>
      <c r="D59" s="211" t="s">
        <v>178</v>
      </c>
      <c r="E59" s="212" t="s">
        <v>398</v>
      </c>
      <c r="F59" s="219" t="s">
        <v>479</v>
      </c>
      <c r="G59" s="218">
        <v>1995</v>
      </c>
      <c r="H59" s="210">
        <v>100</v>
      </c>
      <c r="I59" s="210">
        <v>0</v>
      </c>
      <c r="J59" s="210">
        <f>G59-I59</f>
        <v>1995</v>
      </c>
    </row>
    <row r="60" spans="2:10" ht="33" customHeight="1">
      <c r="B60" s="162" t="s">
        <v>176</v>
      </c>
      <c r="C60" s="73" t="s">
        <v>177</v>
      </c>
      <c r="D60" s="211" t="s">
        <v>178</v>
      </c>
      <c r="E60" s="212" t="s">
        <v>398</v>
      </c>
      <c r="F60" s="219" t="s">
        <v>480</v>
      </c>
      <c r="G60" s="218">
        <v>525</v>
      </c>
      <c r="H60" s="210">
        <v>100</v>
      </c>
      <c r="I60" s="210">
        <v>0</v>
      </c>
      <c r="J60" s="210">
        <f>G60-I60</f>
        <v>525</v>
      </c>
    </row>
    <row r="61" spans="2:10" ht="34.5" customHeight="1">
      <c r="B61" s="162" t="s">
        <v>176</v>
      </c>
      <c r="C61" s="73" t="s">
        <v>177</v>
      </c>
      <c r="D61" s="211" t="s">
        <v>178</v>
      </c>
      <c r="E61" s="212" t="s">
        <v>398</v>
      </c>
      <c r="F61" s="219" t="s">
        <v>471</v>
      </c>
      <c r="G61" s="218">
        <v>203290</v>
      </c>
      <c r="H61" s="210">
        <v>100</v>
      </c>
      <c r="I61" s="210">
        <v>0</v>
      </c>
      <c r="J61" s="210">
        <f t="shared" si="0"/>
        <v>203290</v>
      </c>
    </row>
    <row r="62" spans="2:10" ht="34.5" customHeight="1">
      <c r="B62" s="162" t="s">
        <v>176</v>
      </c>
      <c r="C62" s="73" t="s">
        <v>177</v>
      </c>
      <c r="D62" s="211" t="s">
        <v>178</v>
      </c>
      <c r="E62" s="212" t="s">
        <v>398</v>
      </c>
      <c r="F62" s="219" t="s">
        <v>481</v>
      </c>
      <c r="G62" s="218">
        <v>5250</v>
      </c>
      <c r="H62" s="210">
        <v>100</v>
      </c>
      <c r="I62" s="210">
        <v>0</v>
      </c>
      <c r="J62" s="210">
        <f>G62-I62</f>
        <v>5250</v>
      </c>
    </row>
    <row r="63" spans="2:10" ht="34.5" customHeight="1">
      <c r="B63" s="162" t="s">
        <v>176</v>
      </c>
      <c r="C63" s="73" t="s">
        <v>177</v>
      </c>
      <c r="D63" s="211" t="s">
        <v>178</v>
      </c>
      <c r="E63" s="212" t="s">
        <v>398</v>
      </c>
      <c r="F63" s="219" t="s">
        <v>482</v>
      </c>
      <c r="G63" s="218">
        <v>4200</v>
      </c>
      <c r="H63" s="210">
        <v>100</v>
      </c>
      <c r="I63" s="210">
        <v>0</v>
      </c>
      <c r="J63" s="210">
        <f>G63-I63</f>
        <v>4200</v>
      </c>
    </row>
    <row r="64" spans="2:10" ht="34.5" customHeight="1">
      <c r="B64" s="162" t="s">
        <v>176</v>
      </c>
      <c r="C64" s="73" t="s">
        <v>177</v>
      </c>
      <c r="D64" s="211" t="s">
        <v>178</v>
      </c>
      <c r="E64" s="212" t="s">
        <v>398</v>
      </c>
      <c r="F64" s="219" t="s">
        <v>483</v>
      </c>
      <c r="G64" s="218">
        <v>1260</v>
      </c>
      <c r="H64" s="210">
        <v>100</v>
      </c>
      <c r="I64" s="210">
        <v>0</v>
      </c>
      <c r="J64" s="210">
        <f>G64-I64</f>
        <v>1260</v>
      </c>
    </row>
    <row r="65" spans="2:10" ht="33.75" customHeight="1">
      <c r="B65" s="162" t="s">
        <v>176</v>
      </c>
      <c r="C65" s="161">
        <v>150101</v>
      </c>
      <c r="D65" s="211" t="s">
        <v>178</v>
      </c>
      <c r="E65" s="212" t="s">
        <v>398</v>
      </c>
      <c r="F65" s="219" t="s">
        <v>472</v>
      </c>
      <c r="G65" s="218">
        <v>4095</v>
      </c>
      <c r="H65" s="210">
        <v>100</v>
      </c>
      <c r="I65" s="210">
        <v>0</v>
      </c>
      <c r="J65" s="210">
        <f t="shared" si="0"/>
        <v>4095</v>
      </c>
    </row>
    <row r="66" spans="2:10" ht="37.5" customHeight="1">
      <c r="B66" s="162" t="s">
        <v>176</v>
      </c>
      <c r="C66" s="161">
        <v>150101</v>
      </c>
      <c r="D66" s="211" t="s">
        <v>178</v>
      </c>
      <c r="E66" s="212" t="s">
        <v>398</v>
      </c>
      <c r="F66" s="219" t="s">
        <v>473</v>
      </c>
      <c r="G66" s="218">
        <v>5880</v>
      </c>
      <c r="H66" s="210">
        <v>100</v>
      </c>
      <c r="I66" s="210">
        <v>0</v>
      </c>
      <c r="J66" s="210">
        <f t="shared" si="0"/>
        <v>5880</v>
      </c>
    </row>
    <row r="67" spans="2:10" ht="40.5" customHeight="1">
      <c r="B67" s="162" t="s">
        <v>176</v>
      </c>
      <c r="C67" s="161">
        <v>150101</v>
      </c>
      <c r="D67" s="211" t="s">
        <v>178</v>
      </c>
      <c r="E67" s="212" t="s">
        <v>398</v>
      </c>
      <c r="F67" s="219" t="s">
        <v>474</v>
      </c>
      <c r="G67" s="218">
        <v>1890</v>
      </c>
      <c r="H67" s="210">
        <v>100</v>
      </c>
      <c r="I67" s="210">
        <v>0</v>
      </c>
      <c r="J67" s="210">
        <f t="shared" si="0"/>
        <v>1890</v>
      </c>
    </row>
    <row r="68" spans="2:10" ht="39" customHeight="1">
      <c r="B68" s="162" t="s">
        <v>176</v>
      </c>
      <c r="C68" s="161">
        <v>150101</v>
      </c>
      <c r="D68" s="211" t="s">
        <v>178</v>
      </c>
      <c r="E68" s="212" t="s">
        <v>398</v>
      </c>
      <c r="F68" s="219" t="s">
        <v>475</v>
      </c>
      <c r="G68" s="218">
        <v>90000</v>
      </c>
      <c r="H68" s="210">
        <v>100</v>
      </c>
      <c r="I68" s="210">
        <v>0</v>
      </c>
      <c r="J68" s="210">
        <f t="shared" si="0"/>
        <v>90000</v>
      </c>
    </row>
    <row r="69" spans="2:10" ht="39" customHeight="1">
      <c r="B69" s="162" t="s">
        <v>493</v>
      </c>
      <c r="C69" s="161">
        <v>150102</v>
      </c>
      <c r="D69" s="211" t="s">
        <v>494</v>
      </c>
      <c r="E69" s="212" t="s">
        <v>398</v>
      </c>
      <c r="F69" s="219" t="s">
        <v>506</v>
      </c>
      <c r="G69" s="218">
        <v>1890</v>
      </c>
      <c r="H69" s="210">
        <v>100</v>
      </c>
      <c r="I69" s="210">
        <v>0</v>
      </c>
      <c r="J69" s="210">
        <f>G69-I69</f>
        <v>1890</v>
      </c>
    </row>
    <row r="70" spans="2:10" ht="39" customHeight="1">
      <c r="B70" s="162" t="s">
        <v>493</v>
      </c>
      <c r="C70" s="161">
        <v>150102</v>
      </c>
      <c r="D70" s="211" t="s">
        <v>494</v>
      </c>
      <c r="E70" s="212" t="s">
        <v>398</v>
      </c>
      <c r="F70" s="219" t="s">
        <v>495</v>
      </c>
      <c r="G70" s="218">
        <v>2100</v>
      </c>
      <c r="H70" s="210">
        <v>100</v>
      </c>
      <c r="I70" s="210">
        <v>0</v>
      </c>
      <c r="J70" s="210">
        <f>G70-I70</f>
        <v>2100</v>
      </c>
    </row>
    <row r="71" spans="2:10" ht="39" customHeight="1">
      <c r="B71" s="162" t="s">
        <v>496</v>
      </c>
      <c r="C71" s="161">
        <v>150103</v>
      </c>
      <c r="D71" s="211" t="s">
        <v>497</v>
      </c>
      <c r="E71" s="212" t="s">
        <v>398</v>
      </c>
      <c r="F71" s="219" t="s">
        <v>505</v>
      </c>
      <c r="G71" s="218">
        <v>5187</v>
      </c>
      <c r="H71" s="210">
        <v>100</v>
      </c>
      <c r="I71" s="210">
        <v>0</v>
      </c>
      <c r="J71" s="210">
        <f>G71-I71</f>
        <v>5187</v>
      </c>
    </row>
    <row r="72" spans="2:10" ht="17.25" customHeight="1">
      <c r="B72" s="167"/>
      <c r="C72" s="167"/>
      <c r="D72" s="211"/>
      <c r="E72" s="220" t="s">
        <v>138</v>
      </c>
      <c r="F72" s="221"/>
      <c r="G72" s="222">
        <f>SUM(G8:G71)</f>
        <v>9985948.36</v>
      </c>
      <c r="H72" s="222">
        <v>100</v>
      </c>
      <c r="I72" s="222">
        <f>SUM(I8:I71)</f>
        <v>0</v>
      </c>
      <c r="J72" s="222">
        <f>SUM(J8:J71)</f>
        <v>9985948.36</v>
      </c>
    </row>
    <row r="73" ht="4.5" customHeight="1"/>
    <row r="74" spans="2:10" ht="16.5" customHeight="1">
      <c r="B74" s="341"/>
      <c r="C74" s="341"/>
      <c r="D74" s="341"/>
      <c r="E74" s="341"/>
      <c r="F74" s="341"/>
      <c r="G74" s="341"/>
      <c r="H74" s="341"/>
      <c r="I74" s="341"/>
      <c r="J74" s="341"/>
    </row>
    <row r="75" spans="1:17" s="155" customFormat="1" ht="16.5" customHeight="1">
      <c r="A75" s="154"/>
      <c r="B75" s="342" t="s">
        <v>407</v>
      </c>
      <c r="C75" s="342"/>
      <c r="D75" s="342"/>
      <c r="E75" s="342"/>
      <c r="F75" s="342"/>
      <c r="G75" s="342"/>
      <c r="H75" s="342"/>
      <c r="I75" s="342"/>
      <c r="J75" s="342"/>
      <c r="K75" s="168"/>
      <c r="L75" s="168"/>
      <c r="M75" s="168"/>
      <c r="N75" s="168"/>
      <c r="O75" s="168"/>
      <c r="P75" s="168"/>
      <c r="Q75" s="168"/>
    </row>
    <row r="76" spans="2:17" ht="19.5" customHeight="1" hidden="1">
      <c r="B76" s="343"/>
      <c r="C76" s="343"/>
      <c r="D76" s="343"/>
      <c r="E76" s="343"/>
      <c r="F76" s="343"/>
      <c r="G76" s="343"/>
      <c r="H76" s="343"/>
      <c r="I76" s="343"/>
      <c r="J76" s="343"/>
      <c r="K76" s="17"/>
      <c r="L76" s="17"/>
      <c r="M76" s="17"/>
      <c r="N76" s="17"/>
      <c r="O76" s="17"/>
      <c r="P76" s="17"/>
      <c r="Q76" s="17"/>
    </row>
    <row r="77" spans="4:5" ht="41.25" customHeight="1">
      <c r="D77" s="112"/>
      <c r="E77" s="19"/>
    </row>
    <row r="78" spans="2:8" ht="19.5" customHeight="1">
      <c r="B78" s="169"/>
      <c r="D78" s="8"/>
      <c r="E78" s="8"/>
      <c r="F78" s="20"/>
      <c r="G78" s="8"/>
      <c r="H78" s="199"/>
    </row>
  </sheetData>
  <sheetProtection/>
  <mergeCells count="5">
    <mergeCell ref="B74:J74"/>
    <mergeCell ref="B75:J75"/>
    <mergeCell ref="B76:J76"/>
    <mergeCell ref="G1:J1"/>
    <mergeCell ref="B2:J2"/>
  </mergeCells>
  <printOptions horizontalCentered="1"/>
  <pageMargins left="0.2362204724409449" right="0.2755905511811024" top="0.4330708661417323" bottom="0.3937007874015748" header="0.1968503937007874" footer="0"/>
  <pageSetup fitToHeight="2" horizontalDpi="600" verticalDpi="600" orientation="landscape" paperSize="9" scale="55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Ekon_vid</dc:creator>
  <cp:keywords/>
  <dc:description/>
  <cp:lastModifiedBy>1</cp:lastModifiedBy>
  <cp:lastPrinted>2017-11-13T08:14:38Z</cp:lastPrinted>
  <dcterms:created xsi:type="dcterms:W3CDTF">2016-12-14T07:29:31Z</dcterms:created>
  <dcterms:modified xsi:type="dcterms:W3CDTF">2017-11-14T06:35:28Z</dcterms:modified>
  <cp:category/>
  <cp:version/>
  <cp:contentType/>
  <cp:contentStatus/>
</cp:coreProperties>
</file>