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0520" windowHeight="9480" activeTab="2"/>
  </bookViews>
  <sheets>
    <sheet name="дод.1" sheetId="1" r:id="rId1"/>
    <sheet name="дод.2" sheetId="2" r:id="rId2"/>
    <sheet name="дод.3" sheetId="3" r:id="rId3"/>
  </sheets>
  <definedNames>
    <definedName name="_xlfn.AGGREGATE" hidden="1">#NAME?</definedName>
    <definedName name="_xlnm.Print_Titles" localSheetId="0">'дод.1'!$A:$E,'дод.1'!$5:$5</definedName>
    <definedName name="_xlnm.Print_Titles" localSheetId="1">'дод.2'!$6:$6</definedName>
    <definedName name="_xlnm.Print_Titles" localSheetId="2">'дод.3'!$5:$7</definedName>
    <definedName name="_xlnm.Print_Area" localSheetId="1">'дод.2'!$A$1:$F$23</definedName>
  </definedNames>
  <calcPr fullCalcOnLoad="1"/>
</workbook>
</file>

<file path=xl/sharedStrings.xml><?xml version="1.0" encoding="utf-8"?>
<sst xmlns="http://schemas.openxmlformats.org/spreadsheetml/2006/main" count="233" uniqueCount="167">
  <si>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</si>
  <si>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</si>
  <si>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</si>
  <si>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</si>
  <si>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</si>
  <si>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</si>
  <si>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</si>
  <si>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</si>
  <si>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</si>
  <si>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</si>
  <si>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</si>
  <si>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</si>
  <si>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</si>
  <si>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</si>
  <si>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</si>
  <si>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</si>
  <si>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</si>
  <si>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</si>
  <si>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</si>
  <si>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</si>
  <si>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</si>
  <si>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</si>
  <si>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</si>
  <si>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</si>
  <si>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</si>
  <si>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</si>
  <si>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</si>
  <si>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</si>
  <si>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</si>
  <si>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</si>
  <si>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в т.ч. бюджет розвитку</t>
  </si>
  <si>
    <t>….</t>
  </si>
  <si>
    <t>…</t>
  </si>
  <si>
    <t>Податки на власність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</si>
  <si>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</si>
  <si>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</si>
  <si>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</si>
  <si>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</si>
  <si>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</si>
  <si>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</si>
  <si>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</si>
  <si>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</si>
  <si>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</si>
  <si>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</si>
  <si>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</si>
  <si>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</si>
  <si>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</si>
  <si>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t>010116</t>
  </si>
  <si>
    <t>бюджет розвитку</t>
  </si>
  <si>
    <t xml:space="preserve">Всього </t>
  </si>
  <si>
    <t>150101</t>
  </si>
  <si>
    <t>Місцеві податки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</si>
  <si>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</si>
  <si>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</si>
  <si>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</si>
  <si>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</si>
  <si>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</si>
  <si>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t>Податок на прибуток підприємств і організацій, що належать до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</si>
  <si>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</si>
  <si>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</si>
  <si>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</si>
  <si>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</si>
  <si>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</si>
  <si>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</si>
  <si>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</si>
  <si>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</si>
  <si>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</si>
  <si>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</si>
  <si>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</si>
  <si>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</si>
  <si>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</si>
  <si>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</si>
  <si>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</si>
  <si>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</si>
  <si>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</si>
  <si>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</si>
  <si>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Інші надходження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</si>
  <si>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</si>
  <si>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</si>
  <si>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</si>
  <si>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</si>
  <si>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</si>
  <si>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</si>
  <si>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</si>
  <si>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</si>
  <si>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</si>
  <si>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Виконавчий комітет Коростишівської міської ради</t>
  </si>
  <si>
    <t>070101</t>
  </si>
  <si>
    <t>090412</t>
  </si>
  <si>
    <t xml:space="preserve">Інші видатки на соціальний захист </t>
  </si>
  <si>
    <t>091207</t>
  </si>
  <si>
    <t>100201</t>
  </si>
  <si>
    <t>Теплові мережі</t>
  </si>
  <si>
    <t>100203</t>
  </si>
  <si>
    <t>Благоустрій міста</t>
  </si>
  <si>
    <t>110204</t>
  </si>
  <si>
    <t>Палаци і будинки культури, клуби</t>
  </si>
  <si>
    <t>110502</t>
  </si>
  <si>
    <t>Інші культурно-освітні заклади та заходи</t>
  </si>
  <si>
    <t>Видатки на фінансування робіт, пов"язаних з будівництвом, реконструкцією, утриманням автодоріг загального користування</t>
  </si>
  <si>
    <t>Капітальні видатки</t>
  </si>
  <si>
    <t>Фонд охорони навколишнього природного середовища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</si>
  <si>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</si>
  <si>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Інші видатки</t>
  </si>
  <si>
    <t>Резервний фонд</t>
  </si>
  <si>
    <t xml:space="preserve">Інші додаткові дотації  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</si>
  <si>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</si>
  <si>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</si>
  <si>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</si>
  <si>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</si>
  <si>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</si>
  <si>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</si>
  <si>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</si>
  <si>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</si>
  <si>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</si>
  <si>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</si>
  <si>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</si>
  <si>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</si>
  <si>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</si>
  <si>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</si>
  <si>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</si>
  <si>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</si>
  <si>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</si>
  <si>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Коростишівська міська рада</t>
  </si>
  <si>
    <t>0110220</t>
  </si>
  <si>
    <t>Органи місцевого самоврядування</t>
  </si>
  <si>
    <t>1011010</t>
  </si>
  <si>
    <t>Дошкільна Освіта (Офіційні трансферти)</t>
  </si>
  <si>
    <t>Дошкільні заклади освіти (Офіційні трансферти)</t>
  </si>
  <si>
    <t>Соціальний захист населення</t>
  </si>
  <si>
    <t>1510000</t>
  </si>
  <si>
    <t xml:space="preserve">Пільги, 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 катастрофи), на оплату житлово-комунальних послуг і природного газу </t>
  </si>
  <si>
    <t>Культура і мистецтво</t>
  </si>
  <si>
    <t>2414090</t>
  </si>
  <si>
    <t>2414800</t>
  </si>
  <si>
    <t>Житлово-комунальне господарство</t>
  </si>
  <si>
    <t>4016080</t>
  </si>
  <si>
    <t>4016310</t>
  </si>
  <si>
    <t>4016710</t>
  </si>
  <si>
    <t>0118060</t>
  </si>
  <si>
    <t>Акцизний податок з реалізації суб’єктами господарювання роздрібної торгівлі підакцизних товарів</t>
  </si>
  <si>
    <t>Транспортний податок з фізичних осіб</t>
  </si>
  <si>
    <t>Транспортний податок з юридичних осіб</t>
  </si>
  <si>
    <t>Плата за послуги, що надаються бюджетними установами згідно з їх основною діяльністю</t>
  </si>
  <si>
    <t>Доходи міського бюджету на 2016 рік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</si>
  <si>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
</t>
  </si>
  <si>
    <t>Доходи від власності та підприємницької діяльності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</si>
  <si>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</si>
  <si>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</si>
  <si>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</si>
  <si>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</si>
  <si>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РОЗПОДІЛ</t>
    </r>
    <r>
      <rPr>
        <b/>
        <sz val="14"/>
        <rFont val="Times New Roman"/>
        <family val="1"/>
      </rPr>
      <t xml:space="preserve">
видатків міського бюджету  на 2016 рік</t>
    </r>
  </si>
  <si>
    <t>Фінансування міського бюджету  на 2016 рік</t>
  </si>
  <si>
    <t>Інші субвенції</t>
  </si>
  <si>
    <t>100202</t>
  </si>
  <si>
    <t>Водопровідно-каналізаційне господарство</t>
  </si>
  <si>
    <t>Компенсаційні виплати на пільговий проїзд автомобільним транспортом окремим категоріям громадян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</si>
  <si>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</si>
  <si>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100101</t>
  </si>
  <si>
    <t>Житлово-експлуатаційне господарство</t>
  </si>
  <si>
    <t>Охорона і раціональне використання земель</t>
  </si>
  <si>
    <t>Надходження коштів від відшкодування втрат сільськогосподарського і лісогосподарського виробництва</t>
  </si>
  <si>
    <t>Додаток № 3
до рішення ХХ (скликаної позачергово)  сесії VІІ скликання
"Про внесення змін до міського бюджету  на 2016 рік"                                   від 10.11.2016 року №</t>
  </si>
  <si>
    <t>Міський голова</t>
  </si>
  <si>
    <t>І.М. Кохан</t>
  </si>
  <si>
    <t xml:space="preserve">Додаток № 1
до рішення ХIX сесії VІІ скликання
"Про внесення змін до міського бюджету  на 2016 рік"                      від 10.11.2016 року № </t>
  </si>
  <si>
    <t>Додаток № 2
до рішення ХХ (скликаної позачергово)  сесії VІІ скликання
"Про внесення змін до міського бюджету на 2016 рік"                                   від 10.11.2016 року №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</si>
</sst>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5" fillId="0" borderId="0">
      <alignment/>
      <protection/>
    </xf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10" fillId="7" borderId="1" applyNumberFormat="0" applyAlignment="0" applyProtection="0"/>
    <xf numFmtId="0" fontId="11" fillId="44" borderId="2" applyNumberFormat="0" applyAlignment="0" applyProtection="0"/>
    <xf numFmtId="0" fontId="18" fillId="44" borderId="1" applyNumberFormat="0" applyAlignment="0" applyProtection="0"/>
    <xf numFmtId="0" fontId="2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 vertical="top"/>
      <protection/>
    </xf>
    <xf numFmtId="0" fontId="15" fillId="0" borderId="6" applyNumberFormat="0" applyFill="0" applyAlignment="0" applyProtection="0"/>
    <xf numFmtId="0" fontId="13" fillId="45" borderId="7" applyNumberFormat="0" applyAlignment="0" applyProtection="0"/>
    <xf numFmtId="0" fontId="1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61" fillId="47" borderId="8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9" fillId="3" borderId="0" applyNumberFormat="0" applyBorder="0" applyAlignment="0" applyProtection="0"/>
    <xf numFmtId="0" fontId="63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4" fillId="47" borderId="12" applyNumberFormat="0" applyAlignment="0" applyProtection="0"/>
    <xf numFmtId="0" fontId="21" fillId="0" borderId="13" applyNumberFormat="0" applyFill="0" applyAlignment="0" applyProtection="0"/>
    <xf numFmtId="0" fontId="65" fillId="51" borderId="0" applyNumberFormat="0" applyBorder="0" applyAlignment="0" applyProtection="0"/>
    <xf numFmtId="0" fontId="24" fillId="0" borderId="0">
      <alignment/>
      <protection/>
    </xf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2" fillId="0" borderId="14" xfId="0" applyFont="1" applyBorder="1" applyAlignment="1">
      <alignment horizontal="left" vertical="center" wrapText="1"/>
    </xf>
    <xf numFmtId="49" fontId="30" fillId="52" borderId="14" xfId="0" applyNumberFormat="1" applyFont="1" applyFill="1" applyBorder="1" applyAlignment="1">
      <alignment horizontal="center"/>
    </xf>
    <xf numFmtId="0" fontId="32" fillId="52" borderId="14" xfId="0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horizontal="left" vertical="center" wrapText="1"/>
    </xf>
    <xf numFmtId="49" fontId="25" fillId="52" borderId="14" xfId="0" applyNumberFormat="1" applyFont="1" applyFill="1" applyBorder="1" applyAlignment="1">
      <alignment horizontal="center"/>
    </xf>
    <xf numFmtId="0" fontId="34" fillId="52" borderId="14" xfId="0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 applyProtection="1">
      <alignment horizontal="right" vertical="center"/>
      <protection/>
    </xf>
    <xf numFmtId="2" fontId="39" fillId="0" borderId="14" xfId="0" applyNumberFormat="1" applyFont="1" applyBorder="1" applyAlignment="1">
      <alignment vertical="top" wrapText="1"/>
    </xf>
    <xf numFmtId="2" fontId="34" fillId="0" borderId="14" xfId="0" applyNumberFormat="1" applyFont="1" applyFill="1" applyBorder="1" applyAlignment="1" applyProtection="1">
      <alignment vertical="top"/>
      <protection/>
    </xf>
    <xf numFmtId="2" fontId="44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182" fontId="0" fillId="0" borderId="0" xfId="117" applyFont="1" applyFill="1" applyAlignment="1" applyProtection="1">
      <alignment vertical="top"/>
      <protection/>
    </xf>
    <xf numFmtId="2" fontId="32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34" fillId="0" borderId="14" xfId="0" applyFont="1" applyBorder="1" applyAlignment="1">
      <alignment horizontal="justify" vertical="center" wrapText="1"/>
    </xf>
    <xf numFmtId="4" fontId="40" fillId="0" borderId="14" xfId="93" applyNumberFormat="1" applyFont="1" applyBorder="1" applyAlignment="1">
      <alignment horizontal="center" vertical="center"/>
      <protection/>
    </xf>
    <xf numFmtId="4" fontId="41" fillId="0" borderId="14" xfId="93" applyNumberFormat="1" applyFont="1" applyBorder="1" applyAlignment="1">
      <alignment horizontal="center" vertical="center"/>
      <protection/>
    </xf>
    <xf numFmtId="4" fontId="37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NumberFormat="1" applyFont="1" applyFill="1" applyBorder="1" applyAlignment="1" applyProtection="1">
      <alignment horizontal="left" vertical="center" wrapText="1"/>
      <protection/>
    </xf>
    <xf numFmtId="4" fontId="48" fillId="0" borderId="14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Border="1" applyAlignment="1">
      <alignment vertical="center" wrapText="1"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Fill="1" applyBorder="1" applyAlignment="1" applyProtection="1">
      <alignment vertical="center" wrapText="1"/>
      <protection/>
    </xf>
    <xf numFmtId="4" fontId="50" fillId="0" borderId="14" xfId="0" applyNumberFormat="1" applyFont="1" applyBorder="1" applyAlignment="1">
      <alignment vertical="center" wrapText="1"/>
    </xf>
    <xf numFmtId="4" fontId="48" fillId="0" borderId="14" xfId="0" applyNumberFormat="1" applyFont="1" applyFill="1" applyBorder="1" applyAlignment="1" applyProtection="1">
      <alignment vertical="center" wrapText="1"/>
      <protection/>
    </xf>
    <xf numFmtId="0" fontId="47" fillId="0" borderId="14" xfId="0" applyFont="1" applyBorder="1" applyAlignment="1">
      <alignment vertical="center" wrapText="1"/>
    </xf>
    <xf numFmtId="4" fontId="47" fillId="0" borderId="14" xfId="0" applyNumberFormat="1" applyFont="1" applyFill="1" applyBorder="1" applyAlignment="1" applyProtection="1">
      <alignment horizontal="right" vertical="center" wrapText="1"/>
      <protection/>
    </xf>
    <xf numFmtId="4" fontId="50" fillId="0" borderId="14" xfId="0" applyNumberFormat="1" applyFont="1" applyBorder="1" applyAlignment="1">
      <alignment horizontal="right" vertical="center" wrapText="1"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vertical="center" wrapText="1"/>
      <protection/>
    </xf>
    <xf numFmtId="2" fontId="3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7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Обычный 3 2" xfId="101"/>
    <cellStyle name="Followed Hyperlink" xfId="102"/>
    <cellStyle name="Підсумок" xfId="103"/>
    <cellStyle name="Плохой" xfId="104"/>
    <cellStyle name="Поганий" xfId="105"/>
    <cellStyle name="Пояснение" xfId="106"/>
    <cellStyle name="Примечание" xfId="107"/>
    <cellStyle name="Примітка" xfId="108"/>
    <cellStyle name="Percent" xfId="109"/>
    <cellStyle name="Процентный 2" xfId="110"/>
    <cellStyle name="Результат" xfId="111"/>
    <cellStyle name="Связанная ячейка" xfId="112"/>
    <cellStyle name="Середній" xfId="113"/>
    <cellStyle name="Стиль 1" xfId="114"/>
    <cellStyle name="Текст поясн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12"/>
  <sheetViews>
    <sheetView zoomScalePageLayoutView="0" workbookViewId="0" topLeftCell="A1">
      <selection activeCell="D99" sqref="D99"/>
    </sheetView>
  </sheetViews>
  <sheetFormatPr defaultColWidth="9.16015625" defaultRowHeight="12.75"/>
  <cols>
    <col min="1" max="1" width="12.66015625" style="3" customWidth="1"/>
    <col min="2" max="2" width="56.5" style="3" customWidth="1"/>
    <col min="3" max="3" width="19" style="3" customWidth="1"/>
    <col min="4" max="4" width="19.16015625" style="3" customWidth="1"/>
    <col min="5" max="5" width="17.66015625" style="3" customWidth="1"/>
    <col min="6" max="6" width="16.5" style="3" customWidth="1"/>
    <col min="7" max="8" width="9.16015625" style="3" customWidth="1"/>
    <col min="9" max="9" width="15.33203125" style="3" customWidth="1"/>
    <col min="10" max="10" width="34" style="3" customWidth="1"/>
    <col min="11" max="12" width="9.16015625" style="3" customWidth="1"/>
    <col min="13" max="244" width="9.16015625" style="24" customWidth="1"/>
    <col min="245" max="253" width="9.16015625" style="3" customWidth="1"/>
    <col min="254" max="16384" width="9.16015625" style="24" customWidth="1"/>
  </cols>
  <sheetData>
    <row r="1" ht="0.75" customHeight="1"/>
    <row r="2" spans="3:13" ht="66.75" customHeight="1">
      <c r="C2" s="96" t="s">
        <v>165</v>
      </c>
      <c r="D2" s="96"/>
      <c r="E2" s="96"/>
      <c r="F2" s="96"/>
      <c r="M2" s="3"/>
    </row>
    <row r="3" spans="1:5" ht="25.5" customHeight="1">
      <c r="A3" s="97" t="s">
        <v>144</v>
      </c>
      <c r="B3" s="98"/>
      <c r="C3" s="98"/>
      <c r="D3" s="98"/>
      <c r="E3" s="98"/>
    </row>
    <row r="4" spans="2:6" ht="10.5" customHeight="1">
      <c r="B4" s="39"/>
      <c r="C4" s="39"/>
      <c r="D4" s="39"/>
      <c r="E4" s="39"/>
      <c r="F4" s="40" t="s">
        <v>46</v>
      </c>
    </row>
    <row r="5" spans="1:6" ht="25.5" customHeight="1">
      <c r="A5" s="95" t="s">
        <v>0</v>
      </c>
      <c r="B5" s="95" t="s">
        <v>4</v>
      </c>
      <c r="C5" s="95" t="s">
        <v>23</v>
      </c>
      <c r="D5" s="95" t="s">
        <v>20</v>
      </c>
      <c r="E5" s="95" t="s">
        <v>21</v>
      </c>
      <c r="F5" s="95"/>
    </row>
    <row r="6" spans="1:6" ht="48" customHeight="1">
      <c r="A6" s="95"/>
      <c r="B6" s="95"/>
      <c r="C6" s="95"/>
      <c r="D6" s="95"/>
      <c r="E6" s="80" t="s">
        <v>23</v>
      </c>
      <c r="F6" s="80" t="s">
        <v>30</v>
      </c>
    </row>
    <row r="7" spans="1:253" s="31" customFormat="1" ht="15">
      <c r="A7" s="80">
        <v>10000000</v>
      </c>
      <c r="B7" s="81" t="s">
        <v>6</v>
      </c>
      <c r="C7" s="82">
        <f aca="true" t="shared" si="0" ref="C7:C13">D7+E7</f>
        <v>21850791</v>
      </c>
      <c r="D7" s="83">
        <f>D8+D12+D14+D18+D27+D45</f>
        <v>21850791</v>
      </c>
      <c r="E7" s="83">
        <f>E8+E12+E14+E18+E27+E46</f>
        <v>0</v>
      </c>
      <c r="F7" s="83">
        <f>F8+F12+F14+F18+F27+F46</f>
        <v>0</v>
      </c>
      <c r="G7" s="30"/>
      <c r="H7" s="30"/>
      <c r="I7" s="30"/>
      <c r="J7" s="30"/>
      <c r="K7" s="30"/>
      <c r="L7" s="30"/>
      <c r="IK7" s="30"/>
      <c r="IL7" s="30"/>
      <c r="IM7" s="30"/>
      <c r="IN7" s="30"/>
      <c r="IO7" s="30"/>
      <c r="IP7" s="30"/>
      <c r="IQ7" s="30"/>
      <c r="IR7" s="30"/>
      <c r="IS7" s="30"/>
    </row>
    <row r="8" spans="1:253" s="38" customFormat="1" ht="33.75" customHeight="1">
      <c r="A8" s="84">
        <v>11000000</v>
      </c>
      <c r="B8" s="85" t="s">
        <v>7</v>
      </c>
      <c r="C8" s="82">
        <f t="shared" si="0"/>
        <v>4000</v>
      </c>
      <c r="D8" s="86">
        <f>D10</f>
        <v>4000</v>
      </c>
      <c r="E8" s="86">
        <f>E10</f>
        <v>0</v>
      </c>
      <c r="F8" s="86">
        <f>F10</f>
        <v>0</v>
      </c>
      <c r="G8" s="37"/>
      <c r="H8" s="37"/>
      <c r="I8" s="37"/>
      <c r="J8" s="37"/>
      <c r="K8" s="37"/>
      <c r="L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6" s="36" customFormat="1" ht="20.25" customHeight="1" hidden="1">
      <c r="A9" s="84" t="s">
        <v>31</v>
      </c>
      <c r="B9" s="85" t="s">
        <v>32</v>
      </c>
      <c r="C9" s="82">
        <f t="shared" si="0"/>
        <v>0</v>
      </c>
      <c r="D9" s="87"/>
      <c r="E9" s="87"/>
      <c r="F9" s="87"/>
    </row>
    <row r="10" spans="1:6" s="37" customFormat="1" ht="20.25" customHeight="1">
      <c r="A10" s="84">
        <v>11020000</v>
      </c>
      <c r="B10" s="85" t="s">
        <v>8</v>
      </c>
      <c r="C10" s="82">
        <f t="shared" si="0"/>
        <v>4000</v>
      </c>
      <c r="D10" s="87">
        <f>D11</f>
        <v>4000</v>
      </c>
      <c r="E10" s="87">
        <f>E11</f>
        <v>0</v>
      </c>
      <c r="F10" s="87">
        <f>F11</f>
        <v>0</v>
      </c>
    </row>
    <row r="11" spans="1:253" s="38" customFormat="1" ht="30">
      <c r="A11" s="84">
        <v>11020200</v>
      </c>
      <c r="B11" s="85" t="s">
        <v>57</v>
      </c>
      <c r="C11" s="82">
        <f>D11+E11</f>
        <v>4000</v>
      </c>
      <c r="D11" s="86">
        <v>4000</v>
      </c>
      <c r="E11" s="86">
        <v>0</v>
      </c>
      <c r="F11" s="86">
        <v>0</v>
      </c>
      <c r="G11" s="37"/>
      <c r="H11" s="37"/>
      <c r="I11" s="37"/>
      <c r="J11" s="37"/>
      <c r="K11" s="37"/>
      <c r="L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s="38" customFormat="1" ht="20.25" customHeight="1" hidden="1">
      <c r="A12" s="84">
        <v>12000000</v>
      </c>
      <c r="B12" s="85" t="s">
        <v>33</v>
      </c>
      <c r="C12" s="82">
        <f t="shared" si="0"/>
        <v>0</v>
      </c>
      <c r="D12" s="86"/>
      <c r="E12" s="86"/>
      <c r="F12" s="86"/>
      <c r="G12" s="37"/>
      <c r="H12" s="37"/>
      <c r="I12" s="37"/>
      <c r="J12" s="37"/>
      <c r="K12" s="37"/>
      <c r="L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38" customFormat="1" ht="20.25" customHeight="1" hidden="1">
      <c r="A13" s="84" t="s">
        <v>31</v>
      </c>
      <c r="B13" s="85" t="s">
        <v>31</v>
      </c>
      <c r="C13" s="82">
        <f t="shared" si="0"/>
        <v>0</v>
      </c>
      <c r="D13" s="86"/>
      <c r="E13" s="86"/>
      <c r="F13" s="86"/>
      <c r="G13" s="37"/>
      <c r="H13" s="37"/>
      <c r="I13" s="37"/>
      <c r="J13" s="37"/>
      <c r="K13" s="37"/>
      <c r="L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38" customFormat="1" ht="30">
      <c r="A14" s="84">
        <v>13000000</v>
      </c>
      <c r="B14" s="85" t="s">
        <v>58</v>
      </c>
      <c r="C14" s="82">
        <f aca="true" t="shared" si="1" ref="C14:C48">D14+E14</f>
        <v>600000</v>
      </c>
      <c r="D14" s="86">
        <f aca="true" t="shared" si="2" ref="D14:F15">D15</f>
        <v>600000</v>
      </c>
      <c r="E14" s="86">
        <f t="shared" si="2"/>
        <v>0</v>
      </c>
      <c r="F14" s="86">
        <f t="shared" si="2"/>
        <v>0</v>
      </c>
      <c r="G14" s="37"/>
      <c r="H14" s="37"/>
      <c r="I14" s="37"/>
      <c r="J14" s="37"/>
      <c r="K14" s="37"/>
      <c r="L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38" customFormat="1" ht="30">
      <c r="A15" s="84">
        <v>13010000</v>
      </c>
      <c r="B15" s="85" t="s">
        <v>59</v>
      </c>
      <c r="C15" s="82">
        <f t="shared" si="1"/>
        <v>600000</v>
      </c>
      <c r="D15" s="86">
        <f t="shared" si="2"/>
        <v>600000</v>
      </c>
      <c r="E15" s="86">
        <f t="shared" si="2"/>
        <v>0</v>
      </c>
      <c r="F15" s="86">
        <f t="shared" si="2"/>
        <v>0</v>
      </c>
      <c r="G15" s="37"/>
      <c r="H15" s="37"/>
      <c r="I15" s="37"/>
      <c r="J15" s="37"/>
      <c r="K15" s="37"/>
      <c r="L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s="38" customFormat="1" ht="78" customHeight="1">
      <c r="A16" s="84">
        <v>13010200</v>
      </c>
      <c r="B16" s="85" t="s">
        <v>60</v>
      </c>
      <c r="C16" s="82">
        <f t="shared" si="1"/>
        <v>600000</v>
      </c>
      <c r="D16" s="86">
        <v>600000</v>
      </c>
      <c r="E16" s="86">
        <v>0</v>
      </c>
      <c r="F16" s="86">
        <v>0</v>
      </c>
      <c r="G16" s="37"/>
      <c r="H16" s="37"/>
      <c r="I16" s="37"/>
      <c r="J16" s="37"/>
      <c r="K16" s="37"/>
      <c r="L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s="38" customFormat="1" ht="20.25" customHeight="1" hidden="1">
      <c r="A17" s="84" t="s">
        <v>31</v>
      </c>
      <c r="B17" s="85" t="s">
        <v>31</v>
      </c>
      <c r="C17" s="82">
        <f t="shared" si="1"/>
        <v>0</v>
      </c>
      <c r="D17" s="86"/>
      <c r="E17" s="86"/>
      <c r="F17" s="86"/>
      <c r="G17" s="37"/>
      <c r="H17" s="37"/>
      <c r="I17" s="37"/>
      <c r="J17" s="37"/>
      <c r="K17" s="37"/>
      <c r="L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s="38" customFormat="1" ht="20.25" customHeight="1">
      <c r="A18" s="84">
        <v>14000000</v>
      </c>
      <c r="B18" s="85" t="s">
        <v>13</v>
      </c>
      <c r="C18" s="82">
        <f t="shared" si="1"/>
        <v>8150000</v>
      </c>
      <c r="D18" s="86">
        <f>D19</f>
        <v>8150000</v>
      </c>
      <c r="E18" s="86">
        <f>E19</f>
        <v>0</v>
      </c>
      <c r="F18" s="86">
        <f>F19</f>
        <v>0</v>
      </c>
      <c r="G18" s="37"/>
      <c r="H18" s="37"/>
      <c r="I18" s="37"/>
      <c r="J18" s="37"/>
      <c r="K18" s="37"/>
      <c r="L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38" customFormat="1" ht="45">
      <c r="A19" s="84">
        <v>14040000</v>
      </c>
      <c r="B19" s="85" t="s">
        <v>140</v>
      </c>
      <c r="C19" s="82">
        <f>D19+E19</f>
        <v>8150000</v>
      </c>
      <c r="D19" s="86">
        <f>7800000+350000</f>
        <v>8150000</v>
      </c>
      <c r="E19" s="86">
        <v>0</v>
      </c>
      <c r="F19" s="86">
        <v>0</v>
      </c>
      <c r="G19" s="37"/>
      <c r="H19" s="37"/>
      <c r="I19" s="37"/>
      <c r="J19" s="37"/>
      <c r="K19" s="37"/>
      <c r="L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s="38" customFormat="1" ht="20.25" customHeight="1" hidden="1">
      <c r="A20" s="84" t="s">
        <v>31</v>
      </c>
      <c r="B20" s="85" t="s">
        <v>31</v>
      </c>
      <c r="C20" s="82">
        <f t="shared" si="1"/>
        <v>0</v>
      </c>
      <c r="D20" s="86"/>
      <c r="E20" s="86"/>
      <c r="F20" s="86"/>
      <c r="G20" s="37"/>
      <c r="H20" s="37"/>
      <c r="I20" s="37"/>
      <c r="J20" s="37"/>
      <c r="K20" s="37"/>
      <c r="L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s="38" customFormat="1" ht="29.25" customHeight="1" hidden="1">
      <c r="A21" s="84">
        <v>15000000</v>
      </c>
      <c r="B21" s="85" t="s">
        <v>34</v>
      </c>
      <c r="C21" s="82">
        <f t="shared" si="1"/>
        <v>0</v>
      </c>
      <c r="D21" s="86"/>
      <c r="E21" s="86"/>
      <c r="F21" s="86"/>
      <c r="G21" s="37"/>
      <c r="H21" s="37"/>
      <c r="I21" s="37"/>
      <c r="J21" s="37"/>
      <c r="K21" s="37"/>
      <c r="L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38" customFormat="1" ht="20.25" customHeight="1" hidden="1">
      <c r="A22" s="84" t="s">
        <v>31</v>
      </c>
      <c r="B22" s="85" t="s">
        <v>31</v>
      </c>
      <c r="C22" s="82">
        <f t="shared" si="1"/>
        <v>0</v>
      </c>
      <c r="D22" s="86"/>
      <c r="E22" s="86"/>
      <c r="F22" s="86"/>
      <c r="G22" s="37"/>
      <c r="H22" s="37"/>
      <c r="I22" s="37"/>
      <c r="J22" s="37"/>
      <c r="K22" s="37"/>
      <c r="L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s="38" customFormat="1" ht="29.25" customHeight="1" hidden="1">
      <c r="A23" s="84">
        <v>16000000</v>
      </c>
      <c r="B23" s="85" t="s">
        <v>35</v>
      </c>
      <c r="C23" s="82">
        <f t="shared" si="1"/>
        <v>0</v>
      </c>
      <c r="D23" s="86"/>
      <c r="E23" s="86"/>
      <c r="F23" s="86"/>
      <c r="G23" s="37"/>
      <c r="H23" s="37"/>
      <c r="I23" s="37"/>
      <c r="J23" s="37"/>
      <c r="K23" s="37"/>
      <c r="L23" s="37"/>
      <c r="IK23" s="37"/>
      <c r="IL23" s="37"/>
      <c r="IM23" s="37"/>
      <c r="IN23" s="37"/>
      <c r="IO23" s="37"/>
      <c r="IP23" s="37"/>
      <c r="IQ23" s="37"/>
      <c r="IR23" s="37"/>
      <c r="IS23" s="37"/>
    </row>
    <row r="24" spans="1:253" s="38" customFormat="1" ht="20.25" customHeight="1" hidden="1">
      <c r="A24" s="84" t="s">
        <v>31</v>
      </c>
      <c r="B24" s="85" t="s">
        <v>31</v>
      </c>
      <c r="C24" s="82">
        <f t="shared" si="1"/>
        <v>0</v>
      </c>
      <c r="D24" s="86"/>
      <c r="E24" s="86"/>
      <c r="F24" s="86"/>
      <c r="G24" s="37"/>
      <c r="H24" s="37"/>
      <c r="I24" s="37"/>
      <c r="J24" s="37"/>
      <c r="K24" s="37"/>
      <c r="L24" s="37"/>
      <c r="IK24" s="37"/>
      <c r="IL24" s="37"/>
      <c r="IM24" s="37"/>
      <c r="IN24" s="37"/>
      <c r="IO24" s="37"/>
      <c r="IP24" s="37"/>
      <c r="IQ24" s="37"/>
      <c r="IR24" s="37"/>
      <c r="IS24" s="37"/>
    </row>
    <row r="25" spans="1:253" s="38" customFormat="1" ht="28.5" customHeight="1" hidden="1">
      <c r="A25" s="84">
        <v>17000000</v>
      </c>
      <c r="B25" s="85" t="s">
        <v>14</v>
      </c>
      <c r="C25" s="82">
        <f t="shared" si="1"/>
        <v>0</v>
      </c>
      <c r="D25" s="86"/>
      <c r="E25" s="86"/>
      <c r="F25" s="86"/>
      <c r="G25" s="37"/>
      <c r="H25" s="37"/>
      <c r="I25" s="37"/>
      <c r="J25" s="37"/>
      <c r="K25" s="37"/>
      <c r="L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s="38" customFormat="1" ht="20.25" customHeight="1" hidden="1">
      <c r="A26" s="84" t="s">
        <v>31</v>
      </c>
      <c r="B26" s="85" t="s">
        <v>31</v>
      </c>
      <c r="C26" s="82">
        <f t="shared" si="1"/>
        <v>0</v>
      </c>
      <c r="D26" s="86"/>
      <c r="E26" s="86"/>
      <c r="F26" s="86"/>
      <c r="G26" s="37"/>
      <c r="H26" s="37"/>
      <c r="I26" s="37"/>
      <c r="J26" s="37"/>
      <c r="K26" s="37"/>
      <c r="L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s="38" customFormat="1" ht="15">
      <c r="A27" s="84">
        <v>18000000</v>
      </c>
      <c r="B27" s="85" t="s">
        <v>51</v>
      </c>
      <c r="C27" s="82">
        <f t="shared" si="1"/>
        <v>13055791</v>
      </c>
      <c r="D27" s="86">
        <f>D28+D39</f>
        <v>13055791</v>
      </c>
      <c r="E27" s="86">
        <f>E28+E37+E38</f>
        <v>0</v>
      </c>
      <c r="F27" s="86">
        <f>F28+F37+F38</f>
        <v>0</v>
      </c>
      <c r="G27" s="37"/>
      <c r="H27" s="37"/>
      <c r="I27" s="37"/>
      <c r="J27" s="37"/>
      <c r="K27" s="37"/>
      <c r="L27" s="37"/>
      <c r="IK27" s="37"/>
      <c r="IL27" s="37"/>
      <c r="IM27" s="37"/>
      <c r="IN27" s="37"/>
      <c r="IO27" s="37"/>
      <c r="IP27" s="37"/>
      <c r="IQ27" s="37"/>
      <c r="IR27" s="37"/>
      <c r="IS27" s="37"/>
    </row>
    <row r="28" spans="1:253" s="38" customFormat="1" ht="16.5" customHeight="1">
      <c r="A28" s="84">
        <v>18010000</v>
      </c>
      <c r="B28" s="85" t="s">
        <v>61</v>
      </c>
      <c r="C28" s="82">
        <f t="shared" si="1"/>
        <v>5974291</v>
      </c>
      <c r="D28" s="86">
        <f>D29+D30+D31+D32+D33+D34+D35+D36+D37+D38</f>
        <v>5974291</v>
      </c>
      <c r="E28" s="86">
        <f>E29+E30+E31+E32+E33+E34+E35+E36</f>
        <v>0</v>
      </c>
      <c r="F28" s="86">
        <f>F29+F30+F31+F32+F33+F34+F35+F36</f>
        <v>0</v>
      </c>
      <c r="G28" s="37"/>
      <c r="H28" s="37"/>
      <c r="I28" s="37"/>
      <c r="J28" s="37"/>
      <c r="K28" s="37"/>
      <c r="L28" s="37"/>
      <c r="IK28" s="37"/>
      <c r="IL28" s="37"/>
      <c r="IM28" s="37"/>
      <c r="IN28" s="37"/>
      <c r="IO28" s="37"/>
      <c r="IP28" s="37"/>
      <c r="IQ28" s="37"/>
      <c r="IR28" s="37"/>
      <c r="IS28" s="37"/>
    </row>
    <row r="29" spans="1:253" s="38" customFormat="1" ht="51.75" customHeight="1">
      <c r="A29" s="84">
        <v>18010100</v>
      </c>
      <c r="B29" s="85" t="s">
        <v>62</v>
      </c>
      <c r="C29" s="82">
        <f t="shared" si="1"/>
        <v>100000</v>
      </c>
      <c r="D29" s="86">
        <v>100000</v>
      </c>
      <c r="E29" s="86">
        <v>0</v>
      </c>
      <c r="F29" s="86">
        <v>0</v>
      </c>
      <c r="G29" s="37"/>
      <c r="H29" s="37"/>
      <c r="I29" s="37"/>
      <c r="J29" s="37"/>
      <c r="K29" s="37"/>
      <c r="L29" s="37"/>
      <c r="IK29" s="37"/>
      <c r="IL29" s="37"/>
      <c r="IM29" s="37"/>
      <c r="IN29" s="37"/>
      <c r="IO29" s="37"/>
      <c r="IP29" s="37"/>
      <c r="IQ29" s="37"/>
      <c r="IR29" s="37"/>
      <c r="IS29" s="37"/>
    </row>
    <row r="30" spans="1:253" s="38" customFormat="1" ht="50.25" customHeight="1">
      <c r="A30" s="84">
        <v>18010200</v>
      </c>
      <c r="B30" s="85" t="s">
        <v>63</v>
      </c>
      <c r="C30" s="82">
        <f t="shared" si="1"/>
        <v>180000</v>
      </c>
      <c r="D30" s="86">
        <f>20000+160000</f>
        <v>180000</v>
      </c>
      <c r="E30" s="86">
        <v>0</v>
      </c>
      <c r="F30" s="86">
        <v>0</v>
      </c>
      <c r="G30" s="37"/>
      <c r="H30" s="37"/>
      <c r="I30" s="37"/>
      <c r="J30" s="37"/>
      <c r="K30" s="37"/>
      <c r="L30" s="37"/>
      <c r="IK30" s="37"/>
      <c r="IL30" s="37"/>
      <c r="IM30" s="37"/>
      <c r="IN30" s="37"/>
      <c r="IO30" s="37"/>
      <c r="IP30" s="37"/>
      <c r="IQ30" s="37"/>
      <c r="IR30" s="37"/>
      <c r="IS30" s="37"/>
    </row>
    <row r="31" spans="1:253" s="38" customFormat="1" ht="50.25" customHeight="1">
      <c r="A31" s="84">
        <v>18010300</v>
      </c>
      <c r="B31" s="85" t="s">
        <v>64</v>
      </c>
      <c r="C31" s="82">
        <f t="shared" si="1"/>
        <v>213291</v>
      </c>
      <c r="D31" s="86">
        <f>20000+193291</f>
        <v>213291</v>
      </c>
      <c r="E31" s="86">
        <v>0</v>
      </c>
      <c r="F31" s="86">
        <v>0</v>
      </c>
      <c r="G31" s="37"/>
      <c r="H31" s="37"/>
      <c r="I31" s="37"/>
      <c r="J31" s="37"/>
      <c r="K31" s="37"/>
      <c r="L31" s="37"/>
      <c r="IK31" s="37"/>
      <c r="IL31" s="37"/>
      <c r="IM31" s="37"/>
      <c r="IN31" s="37"/>
      <c r="IO31" s="37"/>
      <c r="IP31" s="37"/>
      <c r="IQ31" s="37"/>
      <c r="IR31" s="37"/>
      <c r="IS31" s="37"/>
    </row>
    <row r="32" spans="1:253" s="38" customFormat="1" ht="48" customHeight="1">
      <c r="A32" s="84">
        <v>18010400</v>
      </c>
      <c r="B32" s="85" t="s">
        <v>65</v>
      </c>
      <c r="C32" s="82">
        <f t="shared" si="1"/>
        <v>450000</v>
      </c>
      <c r="D32" s="86">
        <v>450000</v>
      </c>
      <c r="E32" s="86">
        <v>0</v>
      </c>
      <c r="F32" s="86">
        <v>0</v>
      </c>
      <c r="G32" s="37"/>
      <c r="H32" s="37"/>
      <c r="I32" s="37"/>
      <c r="J32" s="37"/>
      <c r="K32" s="37"/>
      <c r="L32" s="37"/>
      <c r="IK32" s="37"/>
      <c r="IL32" s="37"/>
      <c r="IM32" s="37"/>
      <c r="IN32" s="37"/>
      <c r="IO32" s="37"/>
      <c r="IP32" s="37"/>
      <c r="IQ32" s="37"/>
      <c r="IR32" s="37"/>
      <c r="IS32" s="37"/>
    </row>
    <row r="33" spans="1:253" s="38" customFormat="1" ht="15">
      <c r="A33" s="84">
        <v>18010500</v>
      </c>
      <c r="B33" s="85" t="s">
        <v>66</v>
      </c>
      <c r="C33" s="82">
        <f t="shared" si="1"/>
        <v>1265000</v>
      </c>
      <c r="D33" s="86">
        <f>800000+465000</f>
        <v>1265000</v>
      </c>
      <c r="E33" s="86">
        <v>0</v>
      </c>
      <c r="F33" s="86">
        <v>0</v>
      </c>
      <c r="G33" s="37"/>
      <c r="H33" s="37"/>
      <c r="I33" s="37"/>
      <c r="J33" s="37"/>
      <c r="K33" s="37"/>
      <c r="L33" s="37"/>
      <c r="IK33" s="37"/>
      <c r="IL33" s="37"/>
      <c r="IM33" s="37"/>
      <c r="IN33" s="37"/>
      <c r="IO33" s="37"/>
      <c r="IP33" s="37"/>
      <c r="IQ33" s="37"/>
      <c r="IR33" s="37"/>
      <c r="IS33" s="37"/>
    </row>
    <row r="34" spans="1:253" s="38" customFormat="1" ht="15">
      <c r="A34" s="84">
        <v>18010600</v>
      </c>
      <c r="B34" s="85" t="s">
        <v>67</v>
      </c>
      <c r="C34" s="82">
        <f t="shared" si="1"/>
        <v>2021000</v>
      </c>
      <c r="D34" s="86">
        <f>1900000+60000+61000</f>
        <v>2021000</v>
      </c>
      <c r="E34" s="86">
        <v>0</v>
      </c>
      <c r="F34" s="86">
        <v>0</v>
      </c>
      <c r="G34" s="37"/>
      <c r="H34" s="37"/>
      <c r="I34" s="37"/>
      <c r="J34" s="37"/>
      <c r="K34" s="37"/>
      <c r="L34" s="37"/>
      <c r="IK34" s="37"/>
      <c r="IL34" s="37"/>
      <c r="IM34" s="37"/>
      <c r="IN34" s="37"/>
      <c r="IO34" s="37"/>
      <c r="IP34" s="37"/>
      <c r="IQ34" s="37"/>
      <c r="IR34" s="37"/>
      <c r="IS34" s="37"/>
    </row>
    <row r="35" spans="1:253" s="38" customFormat="1" ht="15">
      <c r="A35" s="84">
        <v>18010700</v>
      </c>
      <c r="B35" s="85" t="s">
        <v>68</v>
      </c>
      <c r="C35" s="82">
        <f t="shared" si="1"/>
        <v>400000</v>
      </c>
      <c r="D35" s="86">
        <f>100000+30000+270000</f>
        <v>400000</v>
      </c>
      <c r="E35" s="86">
        <v>0</v>
      </c>
      <c r="F35" s="86">
        <v>0</v>
      </c>
      <c r="G35" s="37"/>
      <c r="H35" s="37"/>
      <c r="I35" s="37"/>
      <c r="J35" s="37"/>
      <c r="K35" s="37"/>
      <c r="L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3" s="38" customFormat="1" ht="15">
      <c r="A36" s="84">
        <v>18010900</v>
      </c>
      <c r="B36" s="85" t="s">
        <v>69</v>
      </c>
      <c r="C36" s="82">
        <f t="shared" si="1"/>
        <v>795000</v>
      </c>
      <c r="D36" s="86">
        <f>750000+45000</f>
        <v>795000</v>
      </c>
      <c r="E36" s="86">
        <v>0</v>
      </c>
      <c r="F36" s="86">
        <v>0</v>
      </c>
      <c r="G36" s="37"/>
      <c r="H36" s="37"/>
      <c r="I36" s="37"/>
      <c r="J36" s="37"/>
      <c r="K36" s="37"/>
      <c r="L36" s="37"/>
      <c r="IK36" s="37"/>
      <c r="IL36" s="37"/>
      <c r="IM36" s="37"/>
      <c r="IN36" s="37"/>
      <c r="IO36" s="37"/>
      <c r="IP36" s="37"/>
      <c r="IQ36" s="37"/>
      <c r="IR36" s="37"/>
      <c r="IS36" s="37"/>
    </row>
    <row r="37" spans="1:253" s="38" customFormat="1" ht="15">
      <c r="A37" s="84">
        <v>18011000</v>
      </c>
      <c r="B37" s="85" t="s">
        <v>141</v>
      </c>
      <c r="C37" s="82">
        <f t="shared" si="1"/>
        <v>550000</v>
      </c>
      <c r="D37" s="90">
        <v>550000</v>
      </c>
      <c r="E37" s="86">
        <v>0</v>
      </c>
      <c r="F37" s="86">
        <v>0</v>
      </c>
      <c r="G37" s="37"/>
      <c r="H37" s="37"/>
      <c r="I37" s="37"/>
      <c r="J37" s="37"/>
      <c r="K37" s="37"/>
      <c r="L37" s="37"/>
      <c r="IK37" s="37"/>
      <c r="IL37" s="37"/>
      <c r="IM37" s="37"/>
      <c r="IN37" s="37"/>
      <c r="IO37" s="37"/>
      <c r="IP37" s="37"/>
      <c r="IQ37" s="37"/>
      <c r="IR37" s="37"/>
      <c r="IS37" s="37"/>
    </row>
    <row r="38" spans="1:253" s="38" customFormat="1" ht="20.25" customHeight="1">
      <c r="A38" s="84">
        <v>18011100</v>
      </c>
      <c r="B38" s="85" t="s">
        <v>142</v>
      </c>
      <c r="C38" s="82">
        <f t="shared" si="1"/>
        <v>0</v>
      </c>
      <c r="D38" s="90">
        <v>0</v>
      </c>
      <c r="E38" s="86">
        <v>0</v>
      </c>
      <c r="F38" s="86">
        <v>0</v>
      </c>
      <c r="G38" s="37"/>
      <c r="H38" s="37"/>
      <c r="I38" s="37"/>
      <c r="J38" s="37"/>
      <c r="K38" s="37"/>
      <c r="L38" s="37"/>
      <c r="IK38" s="37"/>
      <c r="IL38" s="37"/>
      <c r="IM38" s="37"/>
      <c r="IN38" s="37"/>
      <c r="IO38" s="37"/>
      <c r="IP38" s="37"/>
      <c r="IQ38" s="37"/>
      <c r="IR38" s="37"/>
      <c r="IS38" s="37"/>
    </row>
    <row r="39" spans="1:253" s="38" customFormat="1" ht="20.25" customHeight="1">
      <c r="A39" s="84">
        <v>18050000</v>
      </c>
      <c r="B39" s="85" t="s">
        <v>70</v>
      </c>
      <c r="C39" s="82">
        <f t="shared" si="1"/>
        <v>7081500</v>
      </c>
      <c r="D39" s="86">
        <f>D40+D41</f>
        <v>7081500</v>
      </c>
      <c r="E39" s="86">
        <v>0</v>
      </c>
      <c r="F39" s="86">
        <v>0</v>
      </c>
      <c r="G39" s="37"/>
      <c r="H39" s="37"/>
      <c r="I39" s="37"/>
      <c r="J39" s="37"/>
      <c r="K39" s="37"/>
      <c r="L39" s="37"/>
      <c r="IK39" s="37"/>
      <c r="IL39" s="37"/>
      <c r="IM39" s="37"/>
      <c r="IN39" s="37"/>
      <c r="IO39" s="37"/>
      <c r="IP39" s="37"/>
      <c r="IQ39" s="37"/>
      <c r="IR39" s="37"/>
      <c r="IS39" s="37"/>
    </row>
    <row r="40" spans="1:253" s="38" customFormat="1" ht="20.25" customHeight="1">
      <c r="A40" s="84">
        <v>18050300</v>
      </c>
      <c r="B40" s="85" t="s">
        <v>71</v>
      </c>
      <c r="C40" s="82">
        <f t="shared" si="1"/>
        <v>1536000</v>
      </c>
      <c r="D40" s="86">
        <f>900000+416000+210000+10000</f>
        <v>1536000</v>
      </c>
      <c r="E40" s="86">
        <v>0</v>
      </c>
      <c r="F40" s="86">
        <v>0</v>
      </c>
      <c r="G40" s="37"/>
      <c r="H40" s="37"/>
      <c r="I40" s="37"/>
      <c r="J40" s="37"/>
      <c r="K40" s="37"/>
      <c r="L40" s="37"/>
      <c r="IK40" s="37"/>
      <c r="IL40" s="37"/>
      <c r="IM40" s="37"/>
      <c r="IN40" s="37"/>
      <c r="IO40" s="37"/>
      <c r="IP40" s="37"/>
      <c r="IQ40" s="37"/>
      <c r="IR40" s="37"/>
      <c r="IS40" s="37"/>
    </row>
    <row r="41" spans="1:253" s="38" customFormat="1" ht="20.25" customHeight="1">
      <c r="A41" s="84">
        <v>18050400</v>
      </c>
      <c r="B41" s="85" t="s">
        <v>72</v>
      </c>
      <c r="C41" s="82">
        <f t="shared" si="1"/>
        <v>5545500</v>
      </c>
      <c r="D41" s="86">
        <f>3290000+40000+135500+900000+660000+230000+290000</f>
        <v>5545500</v>
      </c>
      <c r="E41" s="86">
        <v>0</v>
      </c>
      <c r="F41" s="86">
        <v>0</v>
      </c>
      <c r="G41" s="37"/>
      <c r="H41" s="37"/>
      <c r="I41" s="37"/>
      <c r="J41" s="37"/>
      <c r="K41" s="37"/>
      <c r="L41" s="37"/>
      <c r="IK41" s="37"/>
      <c r="IL41" s="37"/>
      <c r="IM41" s="37"/>
      <c r="IN41" s="37"/>
      <c r="IO41" s="37"/>
      <c r="IP41" s="37"/>
      <c r="IQ41" s="37"/>
      <c r="IR41" s="37"/>
      <c r="IS41" s="37"/>
    </row>
    <row r="42" spans="1:253" s="38" customFormat="1" ht="20.25" customHeight="1" hidden="1">
      <c r="A42" s="84"/>
      <c r="B42" s="85"/>
      <c r="C42" s="82">
        <f t="shared" si="1"/>
        <v>0</v>
      </c>
      <c r="D42" s="86"/>
      <c r="E42" s="86"/>
      <c r="F42" s="86"/>
      <c r="G42" s="37"/>
      <c r="H42" s="37"/>
      <c r="I42" s="37"/>
      <c r="J42" s="37"/>
      <c r="K42" s="37"/>
      <c r="L42" s="37"/>
      <c r="IK42" s="37"/>
      <c r="IL42" s="37"/>
      <c r="IM42" s="37"/>
      <c r="IN42" s="37"/>
      <c r="IO42" s="37"/>
      <c r="IP42" s="37"/>
      <c r="IQ42" s="37"/>
      <c r="IR42" s="37"/>
      <c r="IS42" s="37"/>
    </row>
    <row r="43" spans="1:253" s="38" customFormat="1" ht="20.25" customHeight="1" hidden="1">
      <c r="A43" s="84"/>
      <c r="B43" s="85"/>
      <c r="C43" s="82">
        <f t="shared" si="1"/>
        <v>0</v>
      </c>
      <c r="D43" s="86"/>
      <c r="E43" s="86"/>
      <c r="F43" s="86"/>
      <c r="G43" s="37"/>
      <c r="H43" s="37"/>
      <c r="I43" s="37"/>
      <c r="J43" s="37"/>
      <c r="K43" s="37"/>
      <c r="L43" s="37"/>
      <c r="IK43" s="37"/>
      <c r="IL43" s="37"/>
      <c r="IM43" s="37"/>
      <c r="IN43" s="37"/>
      <c r="IO43" s="37"/>
      <c r="IP43" s="37"/>
      <c r="IQ43" s="37"/>
      <c r="IR43" s="37"/>
      <c r="IS43" s="37"/>
    </row>
    <row r="44" spans="1:253" s="38" customFormat="1" ht="20.25" customHeight="1" hidden="1">
      <c r="A44" s="84" t="s">
        <v>31</v>
      </c>
      <c r="B44" s="85" t="s">
        <v>31</v>
      </c>
      <c r="C44" s="82">
        <f t="shared" si="1"/>
        <v>0</v>
      </c>
      <c r="D44" s="86"/>
      <c r="E44" s="86"/>
      <c r="F44" s="86"/>
      <c r="G44" s="37"/>
      <c r="H44" s="37"/>
      <c r="I44" s="37"/>
      <c r="J44" s="37"/>
      <c r="K44" s="37"/>
      <c r="L44" s="37"/>
      <c r="IK44" s="37"/>
      <c r="IL44" s="37"/>
      <c r="IM44" s="37"/>
      <c r="IN44" s="37"/>
      <c r="IO44" s="37"/>
      <c r="IP44" s="37"/>
      <c r="IQ44" s="37"/>
      <c r="IR44" s="37"/>
      <c r="IS44" s="37"/>
    </row>
    <row r="45" spans="1:253" s="38" customFormat="1" ht="20.25" customHeight="1">
      <c r="A45" s="84">
        <v>19000000</v>
      </c>
      <c r="B45" s="85" t="s">
        <v>9</v>
      </c>
      <c r="C45" s="82">
        <f t="shared" si="1"/>
        <v>41000</v>
      </c>
      <c r="D45" s="86">
        <f>D46</f>
        <v>41000</v>
      </c>
      <c r="E45" s="86">
        <f>E46</f>
        <v>0</v>
      </c>
      <c r="F45" s="86">
        <f>F46</f>
        <v>0</v>
      </c>
      <c r="G45" s="37"/>
      <c r="H45" s="37"/>
      <c r="I45" s="37"/>
      <c r="J45" s="37"/>
      <c r="K45" s="37"/>
      <c r="L45" s="37"/>
      <c r="IK45" s="37"/>
      <c r="IL45" s="37"/>
      <c r="IM45" s="37"/>
      <c r="IN45" s="37"/>
      <c r="IO45" s="37"/>
      <c r="IP45" s="37"/>
      <c r="IQ45" s="37"/>
      <c r="IR45" s="37"/>
      <c r="IS45" s="37"/>
    </row>
    <row r="46" spans="1:253" s="38" customFormat="1" ht="15">
      <c r="A46" s="84">
        <v>19010000</v>
      </c>
      <c r="B46" s="85" t="s">
        <v>73</v>
      </c>
      <c r="C46" s="82">
        <f>D46+E46</f>
        <v>41000</v>
      </c>
      <c r="D46" s="86">
        <f>D47+D48+D49</f>
        <v>41000</v>
      </c>
      <c r="E46" s="86">
        <f>E47+E48+E49</f>
        <v>0</v>
      </c>
      <c r="F46" s="86">
        <f>F47+F48+F49</f>
        <v>0</v>
      </c>
      <c r="G46" s="37"/>
      <c r="H46" s="37"/>
      <c r="I46" s="37"/>
      <c r="J46" s="37"/>
      <c r="K46" s="37"/>
      <c r="L46" s="37"/>
      <c r="IK46" s="37"/>
      <c r="IL46" s="37"/>
      <c r="IM46" s="37"/>
      <c r="IN46" s="37"/>
      <c r="IO46" s="37"/>
      <c r="IP46" s="37"/>
      <c r="IQ46" s="37"/>
      <c r="IR46" s="37"/>
      <c r="IS46" s="37"/>
    </row>
    <row r="47" spans="1:253" s="38" customFormat="1" ht="45.75" customHeight="1">
      <c r="A47" s="84">
        <v>19010101</v>
      </c>
      <c r="B47" s="85" t="s">
        <v>74</v>
      </c>
      <c r="C47" s="82">
        <f t="shared" si="1"/>
        <v>20000</v>
      </c>
      <c r="D47" s="86">
        <v>20000</v>
      </c>
      <c r="E47" s="86">
        <v>0</v>
      </c>
      <c r="F47" s="86">
        <v>0</v>
      </c>
      <c r="G47" s="37"/>
      <c r="H47" s="37"/>
      <c r="I47" s="37"/>
      <c r="J47" s="37"/>
      <c r="K47" s="37"/>
      <c r="L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s="38" customFormat="1" ht="30">
      <c r="A48" s="84">
        <v>19010201</v>
      </c>
      <c r="B48" s="85" t="s">
        <v>75</v>
      </c>
      <c r="C48" s="82">
        <f t="shared" si="1"/>
        <v>3000</v>
      </c>
      <c r="D48" s="86">
        <v>3000</v>
      </c>
      <c r="E48" s="86">
        <v>0</v>
      </c>
      <c r="F48" s="86">
        <v>0</v>
      </c>
      <c r="G48" s="37"/>
      <c r="H48" s="37"/>
      <c r="I48" s="37"/>
      <c r="J48" s="37"/>
      <c r="K48" s="37"/>
      <c r="L48" s="37"/>
      <c r="IK48" s="37"/>
      <c r="IL48" s="37"/>
      <c r="IM48" s="37"/>
      <c r="IN48" s="37"/>
      <c r="IO48" s="37"/>
      <c r="IP48" s="37"/>
      <c r="IQ48" s="37"/>
      <c r="IR48" s="37"/>
      <c r="IS48" s="37"/>
    </row>
    <row r="49" spans="1:253" s="38" customFormat="1" ht="61.5" customHeight="1">
      <c r="A49" s="84">
        <v>19010301</v>
      </c>
      <c r="B49" s="85" t="s">
        <v>145</v>
      </c>
      <c r="C49" s="82">
        <f>D49+E49</f>
        <v>18000</v>
      </c>
      <c r="D49" s="86">
        <v>18000</v>
      </c>
      <c r="E49" s="86">
        <v>0</v>
      </c>
      <c r="F49" s="86">
        <v>0</v>
      </c>
      <c r="G49" s="37"/>
      <c r="H49" s="37"/>
      <c r="I49" s="37"/>
      <c r="J49" s="37"/>
      <c r="K49" s="37"/>
      <c r="L49" s="37"/>
      <c r="IK49" s="37"/>
      <c r="IL49" s="37"/>
      <c r="IM49" s="37"/>
      <c r="IN49" s="37"/>
      <c r="IO49" s="37"/>
      <c r="IP49" s="37"/>
      <c r="IQ49" s="37"/>
      <c r="IR49" s="37"/>
      <c r="IS49" s="37"/>
    </row>
    <row r="50" spans="1:253" s="38" customFormat="1" ht="10.5" customHeight="1" hidden="1">
      <c r="A50" s="84"/>
      <c r="B50" s="85"/>
      <c r="C50" s="82"/>
      <c r="D50" s="86"/>
      <c r="E50" s="86"/>
      <c r="F50" s="86"/>
      <c r="G50" s="37"/>
      <c r="H50" s="37"/>
      <c r="I50" s="37"/>
      <c r="J50" s="37"/>
      <c r="K50" s="37"/>
      <c r="L50" s="37"/>
      <c r="IK50" s="37"/>
      <c r="IL50" s="37"/>
      <c r="IM50" s="37"/>
      <c r="IN50" s="37"/>
      <c r="IO50" s="37"/>
      <c r="IP50" s="37"/>
      <c r="IQ50" s="37"/>
      <c r="IR50" s="37"/>
      <c r="IS50" s="37"/>
    </row>
    <row r="51" spans="1:253" s="38" customFormat="1" ht="20.25" customHeight="1" hidden="1">
      <c r="A51" s="84"/>
      <c r="B51" s="85"/>
      <c r="C51" s="82">
        <f aca="true" t="shared" si="3" ref="C51:C74">D51+E51</f>
        <v>0</v>
      </c>
      <c r="D51" s="86"/>
      <c r="E51" s="86"/>
      <c r="F51" s="86"/>
      <c r="G51" s="37"/>
      <c r="H51" s="37"/>
      <c r="I51" s="37"/>
      <c r="J51" s="37"/>
      <c r="K51" s="37"/>
      <c r="L51" s="37"/>
      <c r="IK51" s="37"/>
      <c r="IL51" s="37"/>
      <c r="IM51" s="37"/>
      <c r="IN51" s="37"/>
      <c r="IO51" s="37"/>
      <c r="IP51" s="37"/>
      <c r="IQ51" s="37"/>
      <c r="IR51" s="37"/>
      <c r="IS51" s="37"/>
    </row>
    <row r="52" spans="1:253" s="38" customFormat="1" ht="20.25" customHeight="1" hidden="1">
      <c r="A52" s="84" t="s">
        <v>31</v>
      </c>
      <c r="B52" s="85" t="s">
        <v>31</v>
      </c>
      <c r="C52" s="82">
        <f t="shared" si="3"/>
        <v>0</v>
      </c>
      <c r="D52" s="86"/>
      <c r="E52" s="86"/>
      <c r="F52" s="86"/>
      <c r="G52" s="37"/>
      <c r="H52" s="37"/>
      <c r="I52" s="37"/>
      <c r="J52" s="37"/>
      <c r="K52" s="37"/>
      <c r="L52" s="37"/>
      <c r="IK52" s="37"/>
      <c r="IL52" s="37"/>
      <c r="IM52" s="37"/>
      <c r="IN52" s="37"/>
      <c r="IO52" s="37"/>
      <c r="IP52" s="37"/>
      <c r="IQ52" s="37"/>
      <c r="IR52" s="37"/>
      <c r="IS52" s="37"/>
    </row>
    <row r="53" spans="1:253" s="32" customFormat="1" ht="20.25" customHeight="1">
      <c r="A53" s="80">
        <v>20000000</v>
      </c>
      <c r="B53" s="81" t="s">
        <v>10</v>
      </c>
      <c r="C53" s="82">
        <f>D53+E53</f>
        <v>1453120</v>
      </c>
      <c r="D53" s="86">
        <f>D60+D68+D70+D76+D73+D54</f>
        <v>545000</v>
      </c>
      <c r="E53" s="86">
        <f>E60+E68+E70+E76+E73+E54</f>
        <v>908120</v>
      </c>
      <c r="F53" s="86">
        <f>F60+F68+F70+F76+F73+F54</f>
        <v>0</v>
      </c>
      <c r="G53" s="4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32" customFormat="1" ht="21.75" customHeight="1">
      <c r="A54" s="91">
        <v>21000000</v>
      </c>
      <c r="B54" s="92" t="s">
        <v>146</v>
      </c>
      <c r="C54" s="82">
        <f>D54+E54</f>
        <v>81120</v>
      </c>
      <c r="D54" s="86">
        <f>D55+D57+D58+D59</f>
        <v>74000</v>
      </c>
      <c r="E54" s="86">
        <f>E55+E57+E58+E59</f>
        <v>7120</v>
      </c>
      <c r="F54" s="86">
        <f>F55+F57+F58+F59</f>
        <v>0</v>
      </c>
      <c r="G54" s="4"/>
      <c r="H54" s="4"/>
      <c r="I54" s="4"/>
      <c r="J54" s="4"/>
      <c r="K54" s="4"/>
      <c r="L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253" s="32" customFormat="1" ht="20.25" customHeight="1">
      <c r="A55" s="91">
        <v>21080000</v>
      </c>
      <c r="B55" s="92" t="s">
        <v>76</v>
      </c>
      <c r="C55" s="82">
        <f t="shared" si="3"/>
        <v>17000</v>
      </c>
      <c r="D55" s="86">
        <f>D56</f>
        <v>17000</v>
      </c>
      <c r="E55" s="86">
        <f>E56</f>
        <v>0</v>
      </c>
      <c r="F55" s="86">
        <f>F56</f>
        <v>0</v>
      </c>
      <c r="G55" s="4"/>
      <c r="H55" s="4"/>
      <c r="I55" s="4"/>
      <c r="J55" s="4"/>
      <c r="K55" s="4"/>
      <c r="L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1:253" s="32" customFormat="1" ht="20.25" customHeight="1">
      <c r="A56" s="91">
        <v>21080500</v>
      </c>
      <c r="B56" s="92" t="s">
        <v>76</v>
      </c>
      <c r="C56" s="82">
        <f t="shared" si="3"/>
        <v>17000</v>
      </c>
      <c r="D56" s="86">
        <v>17000</v>
      </c>
      <c r="E56" s="86">
        <v>0</v>
      </c>
      <c r="F56" s="86">
        <v>0</v>
      </c>
      <c r="G56" s="4"/>
      <c r="H56" s="4"/>
      <c r="I56" s="4"/>
      <c r="J56" s="4"/>
      <c r="K56" s="4"/>
      <c r="L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1:253" s="32" customFormat="1" ht="20.25" customHeight="1">
      <c r="A57" s="91">
        <v>21081100</v>
      </c>
      <c r="B57" s="92" t="s">
        <v>147</v>
      </c>
      <c r="C57" s="82">
        <f t="shared" si="3"/>
        <v>7000</v>
      </c>
      <c r="D57" s="86">
        <v>7000</v>
      </c>
      <c r="E57" s="86">
        <v>0</v>
      </c>
      <c r="F57" s="86">
        <v>0</v>
      </c>
      <c r="G57" s="4"/>
      <c r="H57" s="4"/>
      <c r="I57" s="4"/>
      <c r="J57" s="4"/>
      <c r="K57" s="4"/>
      <c r="L57" s="4"/>
      <c r="IK57" s="4"/>
      <c r="IL57" s="4"/>
      <c r="IM57" s="4"/>
      <c r="IN57" s="4"/>
      <c r="IO57" s="4"/>
      <c r="IP57" s="4"/>
      <c r="IQ57" s="4"/>
      <c r="IR57" s="4"/>
      <c r="IS57" s="4"/>
    </row>
    <row r="58" spans="1:253" s="38" customFormat="1" ht="45" customHeight="1">
      <c r="A58" s="91">
        <v>21081500</v>
      </c>
      <c r="B58" s="92" t="s">
        <v>148</v>
      </c>
      <c r="C58" s="82">
        <f t="shared" si="3"/>
        <v>50000</v>
      </c>
      <c r="D58" s="86">
        <v>50000</v>
      </c>
      <c r="E58" s="86">
        <v>0</v>
      </c>
      <c r="F58" s="86">
        <v>0</v>
      </c>
      <c r="G58" s="37"/>
      <c r="H58" s="37"/>
      <c r="I58" s="37"/>
      <c r="J58" s="37"/>
      <c r="K58" s="37"/>
      <c r="L58" s="37"/>
      <c r="IK58" s="37"/>
      <c r="IL58" s="37"/>
      <c r="IM58" s="37"/>
      <c r="IN58" s="37"/>
      <c r="IO58" s="37"/>
      <c r="IP58" s="37"/>
      <c r="IQ58" s="37"/>
      <c r="IR58" s="37"/>
      <c r="IS58" s="37"/>
    </row>
    <row r="59" spans="1:253" s="38" customFormat="1" ht="50.25" customHeight="1">
      <c r="A59" s="91">
        <v>21110000</v>
      </c>
      <c r="B59" s="92" t="s">
        <v>161</v>
      </c>
      <c r="C59" s="82">
        <f>D59+E59</f>
        <v>7120</v>
      </c>
      <c r="D59" s="86">
        <v>0</v>
      </c>
      <c r="E59" s="86">
        <v>7120</v>
      </c>
      <c r="F59" s="86">
        <v>0</v>
      </c>
      <c r="G59" s="37"/>
      <c r="H59" s="37"/>
      <c r="I59" s="37"/>
      <c r="J59" s="37"/>
      <c r="K59" s="37"/>
      <c r="L59" s="37"/>
      <c r="IK59" s="37"/>
      <c r="IL59" s="37"/>
      <c r="IM59" s="37"/>
      <c r="IN59" s="37"/>
      <c r="IO59" s="37"/>
      <c r="IP59" s="37"/>
      <c r="IQ59" s="37"/>
      <c r="IR59" s="37"/>
      <c r="IS59" s="37"/>
    </row>
    <row r="60" spans="1:253" s="38" customFormat="1" ht="31.5" customHeight="1">
      <c r="A60" s="84">
        <v>22000000</v>
      </c>
      <c r="B60" s="85" t="s">
        <v>11</v>
      </c>
      <c r="C60" s="82">
        <f t="shared" si="3"/>
        <v>421000</v>
      </c>
      <c r="D60" s="86">
        <f>D63+D61+D62</f>
        <v>421000</v>
      </c>
      <c r="E60" s="86">
        <f>E63+E61+E62</f>
        <v>0</v>
      </c>
      <c r="F60" s="86">
        <f>F63+F61+F62</f>
        <v>0</v>
      </c>
      <c r="G60" s="37"/>
      <c r="H60" s="37"/>
      <c r="I60" s="37"/>
      <c r="J60" s="37"/>
      <c r="K60" s="37"/>
      <c r="L60" s="37"/>
      <c r="IK60" s="37"/>
      <c r="IL60" s="37"/>
      <c r="IM60" s="37"/>
      <c r="IN60" s="37"/>
      <c r="IO60" s="37"/>
      <c r="IP60" s="37"/>
      <c r="IQ60" s="37"/>
      <c r="IR60" s="37"/>
      <c r="IS60" s="37"/>
    </row>
    <row r="61" spans="1:253" s="38" customFormat="1" ht="22.5" customHeight="1">
      <c r="A61" s="84">
        <v>22012500</v>
      </c>
      <c r="B61" s="92" t="s">
        <v>149</v>
      </c>
      <c r="C61" s="82">
        <f t="shared" si="3"/>
        <v>291000</v>
      </c>
      <c r="D61" s="86">
        <f>200000+91000</f>
        <v>291000</v>
      </c>
      <c r="E61" s="86">
        <v>0</v>
      </c>
      <c r="F61" s="86">
        <v>0</v>
      </c>
      <c r="G61" s="37"/>
      <c r="H61" s="37"/>
      <c r="I61" s="37"/>
      <c r="J61" s="37"/>
      <c r="K61" s="37"/>
      <c r="L61" s="37"/>
      <c r="IK61" s="37"/>
      <c r="IL61" s="37"/>
      <c r="IM61" s="37"/>
      <c r="IN61" s="37"/>
      <c r="IO61" s="37"/>
      <c r="IP61" s="37"/>
      <c r="IQ61" s="37"/>
      <c r="IR61" s="37"/>
      <c r="IS61" s="37"/>
    </row>
    <row r="62" spans="1:253" s="38" customFormat="1" ht="48" customHeight="1">
      <c r="A62" s="84">
        <v>22080402</v>
      </c>
      <c r="B62" s="92" t="s">
        <v>150</v>
      </c>
      <c r="C62" s="82">
        <f t="shared" si="3"/>
        <v>75000</v>
      </c>
      <c r="D62" s="86">
        <f>25000+50000</f>
        <v>75000</v>
      </c>
      <c r="E62" s="86">
        <v>0</v>
      </c>
      <c r="F62" s="86">
        <v>0</v>
      </c>
      <c r="G62" s="37"/>
      <c r="H62" s="37"/>
      <c r="I62" s="37"/>
      <c r="J62" s="37"/>
      <c r="K62" s="37"/>
      <c r="L62" s="37"/>
      <c r="IK62" s="37"/>
      <c r="IL62" s="37"/>
      <c r="IM62" s="37"/>
      <c r="IN62" s="37"/>
      <c r="IO62" s="37"/>
      <c r="IP62" s="37"/>
      <c r="IQ62" s="37"/>
      <c r="IR62" s="37"/>
      <c r="IS62" s="37"/>
    </row>
    <row r="63" spans="1:253" s="38" customFormat="1" ht="15">
      <c r="A63" s="84">
        <v>22090000</v>
      </c>
      <c r="B63" s="85" t="s">
        <v>77</v>
      </c>
      <c r="C63" s="82">
        <f t="shared" si="3"/>
        <v>55000</v>
      </c>
      <c r="D63" s="86">
        <f>D64+D65</f>
        <v>55000</v>
      </c>
      <c r="E63" s="86">
        <f>E64+E65</f>
        <v>0</v>
      </c>
      <c r="F63" s="86">
        <f>F64+F65</f>
        <v>0</v>
      </c>
      <c r="G63" s="37"/>
      <c r="H63" s="37"/>
      <c r="I63" s="37"/>
      <c r="J63" s="37"/>
      <c r="K63" s="37"/>
      <c r="L63" s="37"/>
      <c r="IK63" s="37"/>
      <c r="IL63" s="37"/>
      <c r="IM63" s="37"/>
      <c r="IN63" s="37"/>
      <c r="IO63" s="37"/>
      <c r="IP63" s="37"/>
      <c r="IQ63" s="37"/>
      <c r="IR63" s="37"/>
      <c r="IS63" s="37"/>
    </row>
    <row r="64" spans="1:253" s="38" customFormat="1" ht="49.5" customHeight="1">
      <c r="A64" s="84">
        <v>22090100</v>
      </c>
      <c r="B64" s="85" t="s">
        <v>78</v>
      </c>
      <c r="C64" s="82">
        <f t="shared" si="3"/>
        <v>22000</v>
      </c>
      <c r="D64" s="86">
        <v>22000</v>
      </c>
      <c r="E64" s="86">
        <v>0</v>
      </c>
      <c r="F64" s="86">
        <v>0</v>
      </c>
      <c r="G64" s="37"/>
      <c r="H64" s="37"/>
      <c r="I64" s="37"/>
      <c r="J64" s="37"/>
      <c r="K64" s="37"/>
      <c r="L64" s="37"/>
      <c r="IK64" s="37"/>
      <c r="IL64" s="37"/>
      <c r="IM64" s="37"/>
      <c r="IN64" s="37"/>
      <c r="IO64" s="37"/>
      <c r="IP64" s="37"/>
      <c r="IQ64" s="37"/>
      <c r="IR64" s="37"/>
      <c r="IS64" s="37"/>
    </row>
    <row r="65" spans="1:253" s="38" customFormat="1" ht="47.25" customHeight="1">
      <c r="A65" s="84">
        <v>22090400</v>
      </c>
      <c r="B65" s="85" t="s">
        <v>79</v>
      </c>
      <c r="C65" s="82">
        <f t="shared" si="3"/>
        <v>33000</v>
      </c>
      <c r="D65" s="86">
        <f>4000+29000</f>
        <v>33000</v>
      </c>
      <c r="E65" s="86">
        <v>0</v>
      </c>
      <c r="F65" s="86">
        <v>0</v>
      </c>
      <c r="G65" s="37"/>
      <c r="H65" s="37"/>
      <c r="I65" s="37"/>
      <c r="J65" s="37"/>
      <c r="K65" s="37"/>
      <c r="L65" s="37"/>
      <c r="IK65" s="37"/>
      <c r="IL65" s="37"/>
      <c r="IM65" s="37"/>
      <c r="IN65" s="37"/>
      <c r="IO65" s="37"/>
      <c r="IP65" s="37"/>
      <c r="IQ65" s="37"/>
      <c r="IR65" s="37"/>
      <c r="IS65" s="37"/>
    </row>
    <row r="66" spans="1:253" s="38" customFormat="1" ht="29.25" customHeight="1" hidden="1">
      <c r="A66" s="84"/>
      <c r="B66" s="85"/>
      <c r="C66" s="82">
        <f t="shared" si="3"/>
        <v>0</v>
      </c>
      <c r="D66" s="86"/>
      <c r="E66" s="86"/>
      <c r="F66" s="86"/>
      <c r="G66" s="37"/>
      <c r="H66" s="37"/>
      <c r="I66" s="37"/>
      <c r="J66" s="37"/>
      <c r="K66" s="37"/>
      <c r="L66" s="37"/>
      <c r="IK66" s="37"/>
      <c r="IL66" s="37"/>
      <c r="IM66" s="37"/>
      <c r="IN66" s="37"/>
      <c r="IO66" s="37"/>
      <c r="IP66" s="37"/>
      <c r="IQ66" s="37"/>
      <c r="IR66" s="37"/>
      <c r="IS66" s="37"/>
    </row>
    <row r="67" spans="1:253" s="38" customFormat="1" ht="20.25" customHeight="1" hidden="1">
      <c r="A67" s="84" t="s">
        <v>31</v>
      </c>
      <c r="B67" s="85" t="s">
        <v>31</v>
      </c>
      <c r="C67" s="82">
        <f t="shared" si="3"/>
        <v>0</v>
      </c>
      <c r="D67" s="86"/>
      <c r="E67" s="86"/>
      <c r="F67" s="86"/>
      <c r="G67" s="37"/>
      <c r="H67" s="37"/>
      <c r="I67" s="37"/>
      <c r="J67" s="37"/>
      <c r="K67" s="37"/>
      <c r="L67" s="37"/>
      <c r="IK67" s="37"/>
      <c r="IL67" s="37"/>
      <c r="IM67" s="37"/>
      <c r="IN67" s="37"/>
      <c r="IO67" s="37"/>
      <c r="IP67" s="37"/>
      <c r="IQ67" s="37"/>
      <c r="IR67" s="37"/>
      <c r="IS67" s="37"/>
    </row>
    <row r="68" spans="1:253" s="38" customFormat="1" ht="27" customHeight="1" hidden="1">
      <c r="A68" s="84">
        <v>23000000</v>
      </c>
      <c r="B68" s="85" t="s">
        <v>36</v>
      </c>
      <c r="C68" s="82">
        <f t="shared" si="3"/>
        <v>0</v>
      </c>
      <c r="D68" s="86"/>
      <c r="E68" s="86"/>
      <c r="F68" s="86"/>
      <c r="G68" s="37"/>
      <c r="H68" s="37"/>
      <c r="I68" s="37"/>
      <c r="J68" s="37"/>
      <c r="K68" s="37"/>
      <c r="L68" s="37"/>
      <c r="IK68" s="37"/>
      <c r="IL68" s="37"/>
      <c r="IM68" s="37"/>
      <c r="IN68" s="37"/>
      <c r="IO68" s="37"/>
      <c r="IP68" s="37"/>
      <c r="IQ68" s="37"/>
      <c r="IR68" s="37"/>
      <c r="IS68" s="37"/>
    </row>
    <row r="69" spans="1:253" s="38" customFormat="1" ht="20.25" customHeight="1" hidden="1">
      <c r="A69" s="84" t="s">
        <v>31</v>
      </c>
      <c r="B69" s="85" t="s">
        <v>31</v>
      </c>
      <c r="C69" s="82">
        <f t="shared" si="3"/>
        <v>0</v>
      </c>
      <c r="D69" s="86"/>
      <c r="E69" s="86"/>
      <c r="F69" s="86"/>
      <c r="G69" s="37"/>
      <c r="H69" s="37"/>
      <c r="I69" s="37"/>
      <c r="J69" s="37"/>
      <c r="K69" s="37"/>
      <c r="L69" s="37"/>
      <c r="IK69" s="37"/>
      <c r="IL69" s="37"/>
      <c r="IM69" s="37"/>
      <c r="IN69" s="37"/>
      <c r="IO69" s="37"/>
      <c r="IP69" s="37"/>
      <c r="IQ69" s="37"/>
      <c r="IR69" s="37"/>
      <c r="IS69" s="37"/>
    </row>
    <row r="70" spans="1:253" s="38" customFormat="1" ht="20.25" customHeight="1">
      <c r="A70" s="84">
        <v>24000000</v>
      </c>
      <c r="B70" s="85" t="s">
        <v>15</v>
      </c>
      <c r="C70" s="82">
        <f t="shared" si="3"/>
        <v>21000</v>
      </c>
      <c r="D70" s="86">
        <f aca="true" t="shared" si="4" ref="D70:F71">D71</f>
        <v>0</v>
      </c>
      <c r="E70" s="86">
        <f t="shared" si="4"/>
        <v>21000</v>
      </c>
      <c r="F70" s="86">
        <f t="shared" si="4"/>
        <v>0</v>
      </c>
      <c r="G70" s="37"/>
      <c r="H70" s="37"/>
      <c r="I70" s="37"/>
      <c r="J70" s="37"/>
      <c r="K70" s="37"/>
      <c r="L70" s="37"/>
      <c r="IK70" s="37"/>
      <c r="IL70" s="37"/>
      <c r="IM70" s="37"/>
      <c r="IN70" s="37"/>
      <c r="IO70" s="37"/>
      <c r="IP70" s="37"/>
      <c r="IQ70" s="37"/>
      <c r="IR70" s="37"/>
      <c r="IS70" s="37"/>
    </row>
    <row r="71" spans="1:253" s="38" customFormat="1" ht="20.25" customHeight="1">
      <c r="A71" s="84">
        <v>24060000</v>
      </c>
      <c r="B71" s="85" t="s">
        <v>80</v>
      </c>
      <c r="C71" s="82">
        <f t="shared" si="3"/>
        <v>21000</v>
      </c>
      <c r="D71" s="86">
        <f t="shared" si="4"/>
        <v>0</v>
      </c>
      <c r="E71" s="86">
        <f t="shared" si="4"/>
        <v>21000</v>
      </c>
      <c r="F71" s="86">
        <f t="shared" si="4"/>
        <v>0</v>
      </c>
      <c r="G71" s="37"/>
      <c r="H71" s="37"/>
      <c r="I71" s="37"/>
      <c r="J71" s="37"/>
      <c r="K71" s="37"/>
      <c r="L71" s="37"/>
      <c r="IK71" s="37"/>
      <c r="IL71" s="37"/>
      <c r="IM71" s="37"/>
      <c r="IN71" s="37"/>
      <c r="IO71" s="37"/>
      <c r="IP71" s="37"/>
      <c r="IQ71" s="37"/>
      <c r="IR71" s="37"/>
      <c r="IS71" s="37"/>
    </row>
    <row r="72" spans="1:253" s="38" customFormat="1" ht="62.25" customHeight="1">
      <c r="A72" s="84">
        <v>24062100</v>
      </c>
      <c r="B72" s="85" t="s">
        <v>81</v>
      </c>
      <c r="C72" s="82">
        <f t="shared" si="3"/>
        <v>21000</v>
      </c>
      <c r="D72" s="86">
        <v>0</v>
      </c>
      <c r="E72" s="86">
        <v>21000</v>
      </c>
      <c r="F72" s="86">
        <v>0</v>
      </c>
      <c r="G72" s="37"/>
      <c r="H72" s="37"/>
      <c r="I72" s="37"/>
      <c r="J72" s="37"/>
      <c r="K72" s="37"/>
      <c r="L72" s="37"/>
      <c r="IK72" s="37"/>
      <c r="IL72" s="37"/>
      <c r="IM72" s="37"/>
      <c r="IN72" s="37"/>
      <c r="IO72" s="37"/>
      <c r="IP72" s="37"/>
      <c r="IQ72" s="37"/>
      <c r="IR72" s="37"/>
      <c r="IS72" s="37"/>
    </row>
    <row r="73" spans="1:253" s="38" customFormat="1" ht="15">
      <c r="A73" s="84">
        <v>24060000</v>
      </c>
      <c r="B73" s="85" t="s">
        <v>76</v>
      </c>
      <c r="C73" s="82">
        <f>C74</f>
        <v>50000</v>
      </c>
      <c r="D73" s="82">
        <f>D74</f>
        <v>50000</v>
      </c>
      <c r="E73" s="82">
        <f>E74</f>
        <v>0</v>
      </c>
      <c r="F73" s="82">
        <f>F74</f>
        <v>0</v>
      </c>
      <c r="G73" s="37"/>
      <c r="H73" s="37"/>
      <c r="I73" s="37"/>
      <c r="J73" s="37"/>
      <c r="K73" s="37"/>
      <c r="L73" s="37"/>
      <c r="IK73" s="37"/>
      <c r="IL73" s="37"/>
      <c r="IM73" s="37"/>
      <c r="IN73" s="37"/>
      <c r="IO73" s="37"/>
      <c r="IP73" s="37"/>
      <c r="IQ73" s="37"/>
      <c r="IR73" s="37"/>
      <c r="IS73" s="37"/>
    </row>
    <row r="74" spans="1:253" s="38" customFormat="1" ht="15">
      <c r="A74" s="84">
        <v>24060300</v>
      </c>
      <c r="B74" s="85" t="s">
        <v>76</v>
      </c>
      <c r="C74" s="82">
        <f t="shared" si="3"/>
        <v>50000</v>
      </c>
      <c r="D74" s="86">
        <v>50000</v>
      </c>
      <c r="E74" s="86">
        <v>0</v>
      </c>
      <c r="F74" s="86">
        <v>0</v>
      </c>
      <c r="G74" s="37"/>
      <c r="H74" s="37"/>
      <c r="I74" s="37"/>
      <c r="J74" s="37"/>
      <c r="K74" s="37"/>
      <c r="L74" s="37"/>
      <c r="IK74" s="37"/>
      <c r="IL74" s="37"/>
      <c r="IM74" s="37"/>
      <c r="IN74" s="37"/>
      <c r="IO74" s="37"/>
      <c r="IP74" s="37"/>
      <c r="IQ74" s="37"/>
      <c r="IR74" s="37"/>
      <c r="IS74" s="37"/>
    </row>
    <row r="75" spans="1:253" s="38" customFormat="1" ht="11.25" customHeight="1">
      <c r="A75" s="84"/>
      <c r="B75" s="85"/>
      <c r="C75" s="82"/>
      <c r="D75" s="86"/>
      <c r="E75" s="86"/>
      <c r="F75" s="86"/>
      <c r="G75" s="37"/>
      <c r="H75" s="37"/>
      <c r="I75" s="37"/>
      <c r="J75" s="37"/>
      <c r="K75" s="37"/>
      <c r="L75" s="37"/>
      <c r="IK75" s="37"/>
      <c r="IL75" s="37"/>
      <c r="IM75" s="37"/>
      <c r="IN75" s="37"/>
      <c r="IO75" s="37"/>
      <c r="IP75" s="37"/>
      <c r="IQ75" s="37"/>
      <c r="IR75" s="37"/>
      <c r="IS75" s="37"/>
    </row>
    <row r="76" spans="1:253" s="38" customFormat="1" ht="20.25" customHeight="1">
      <c r="A76" s="84">
        <v>25000000</v>
      </c>
      <c r="B76" s="85" t="s">
        <v>37</v>
      </c>
      <c r="C76" s="82">
        <f aca="true" t="shared" si="5" ref="C76:C88">D76+E76</f>
        <v>880000</v>
      </c>
      <c r="D76" s="82">
        <f>D77</f>
        <v>0</v>
      </c>
      <c r="E76" s="82">
        <f>E77</f>
        <v>880000</v>
      </c>
      <c r="F76" s="82">
        <f>F77</f>
        <v>0</v>
      </c>
      <c r="G76" s="37"/>
      <c r="H76" s="37"/>
      <c r="I76" s="37"/>
      <c r="J76" s="37"/>
      <c r="K76" s="37"/>
      <c r="L76" s="37"/>
      <c r="IK76" s="37"/>
      <c r="IL76" s="37"/>
      <c r="IM76" s="37"/>
      <c r="IN76" s="37"/>
      <c r="IO76" s="37"/>
      <c r="IP76" s="37"/>
      <c r="IQ76" s="37"/>
      <c r="IR76" s="37"/>
      <c r="IS76" s="37"/>
    </row>
    <row r="77" spans="1:253" s="38" customFormat="1" ht="39" customHeight="1">
      <c r="A77" s="84">
        <v>25010100</v>
      </c>
      <c r="B77" s="85" t="s">
        <v>143</v>
      </c>
      <c r="C77" s="82">
        <f t="shared" si="5"/>
        <v>880000</v>
      </c>
      <c r="D77" s="82">
        <v>0</v>
      </c>
      <c r="E77" s="82">
        <v>880000</v>
      </c>
      <c r="F77" s="82">
        <v>0</v>
      </c>
      <c r="G77" s="37"/>
      <c r="H77" s="37"/>
      <c r="I77" s="37"/>
      <c r="J77" s="37"/>
      <c r="K77" s="37"/>
      <c r="L77" s="37"/>
      <c r="IK77" s="37"/>
      <c r="IL77" s="37"/>
      <c r="IM77" s="37"/>
      <c r="IN77" s="37"/>
      <c r="IO77" s="37"/>
      <c r="IP77" s="37"/>
      <c r="IQ77" s="37"/>
      <c r="IR77" s="37"/>
      <c r="IS77" s="37"/>
    </row>
    <row r="78" spans="1:253" s="38" customFormat="1" ht="20.25" customHeight="1" hidden="1">
      <c r="A78" s="84" t="s">
        <v>31</v>
      </c>
      <c r="B78" s="85" t="s">
        <v>31</v>
      </c>
      <c r="C78" s="82">
        <f t="shared" si="5"/>
        <v>0</v>
      </c>
      <c r="D78" s="82"/>
      <c r="E78" s="82"/>
      <c r="F78" s="82"/>
      <c r="G78" s="37"/>
      <c r="H78" s="37"/>
      <c r="I78" s="37"/>
      <c r="J78" s="37"/>
      <c r="K78" s="37"/>
      <c r="L78" s="37"/>
      <c r="IK78" s="37"/>
      <c r="IL78" s="37"/>
      <c r="IM78" s="37"/>
      <c r="IN78" s="37"/>
      <c r="IO78" s="37"/>
      <c r="IP78" s="37"/>
      <c r="IQ78" s="37"/>
      <c r="IR78" s="37"/>
      <c r="IS78" s="37"/>
    </row>
    <row r="79" spans="1:253" s="38" customFormat="1" ht="20.25" customHeight="1">
      <c r="A79" s="84"/>
      <c r="B79" s="85"/>
      <c r="C79" s="82"/>
      <c r="D79" s="82"/>
      <c r="E79" s="82"/>
      <c r="F79" s="82"/>
      <c r="G79" s="37"/>
      <c r="H79" s="37"/>
      <c r="I79" s="37"/>
      <c r="J79" s="37"/>
      <c r="K79" s="37"/>
      <c r="L79" s="37"/>
      <c r="IK79" s="37"/>
      <c r="IL79" s="37"/>
      <c r="IM79" s="37"/>
      <c r="IN79" s="37"/>
      <c r="IO79" s="37"/>
      <c r="IP79" s="37"/>
      <c r="IQ79" s="37"/>
      <c r="IR79" s="37"/>
      <c r="IS79" s="37"/>
    </row>
    <row r="80" spans="1:253" s="32" customFormat="1" ht="20.25" customHeight="1">
      <c r="A80" s="80">
        <v>30000000</v>
      </c>
      <c r="B80" s="81" t="s">
        <v>16</v>
      </c>
      <c r="C80" s="82">
        <f t="shared" si="5"/>
        <v>1250000</v>
      </c>
      <c r="D80" s="82">
        <f>D81+D83+D85</f>
        <v>0</v>
      </c>
      <c r="E80" s="82">
        <f>E81+E83+E85</f>
        <v>1250000</v>
      </c>
      <c r="F80" s="82">
        <f>F81+F83+F85</f>
        <v>1250000</v>
      </c>
      <c r="G80" s="4"/>
      <c r="H80" s="4"/>
      <c r="I80" s="4"/>
      <c r="J80" s="4"/>
      <c r="K80" s="4"/>
      <c r="L80" s="4"/>
      <c r="IK80" s="4"/>
      <c r="IL80" s="4"/>
      <c r="IM80" s="4"/>
      <c r="IN80" s="4"/>
      <c r="IO80" s="4"/>
      <c r="IP80" s="4"/>
      <c r="IQ80" s="4"/>
      <c r="IR80" s="4"/>
      <c r="IS80" s="4"/>
    </row>
    <row r="81" spans="1:253" s="38" customFormat="1" ht="26.25" customHeight="1" hidden="1">
      <c r="A81" s="84">
        <v>31000000</v>
      </c>
      <c r="B81" s="85" t="s">
        <v>17</v>
      </c>
      <c r="C81" s="82">
        <f t="shared" si="5"/>
        <v>0</v>
      </c>
      <c r="D81" s="86"/>
      <c r="E81" s="86"/>
      <c r="F81" s="86"/>
      <c r="G81" s="37"/>
      <c r="H81" s="37"/>
      <c r="I81" s="37"/>
      <c r="J81" s="37"/>
      <c r="K81" s="37"/>
      <c r="L81" s="37"/>
      <c r="IK81" s="37"/>
      <c r="IL81" s="37"/>
      <c r="IM81" s="37"/>
      <c r="IN81" s="37"/>
      <c r="IO81" s="37"/>
      <c r="IP81" s="37"/>
      <c r="IQ81" s="37"/>
      <c r="IR81" s="37"/>
      <c r="IS81" s="37"/>
    </row>
    <row r="82" spans="1:253" s="38" customFormat="1" ht="20.25" customHeight="1" hidden="1">
      <c r="A82" s="84" t="s">
        <v>31</v>
      </c>
      <c r="B82" s="85" t="s">
        <v>31</v>
      </c>
      <c r="C82" s="82">
        <f t="shared" si="5"/>
        <v>0</v>
      </c>
      <c r="D82" s="86"/>
      <c r="E82" s="86"/>
      <c r="F82" s="86"/>
      <c r="G82" s="37"/>
      <c r="H82" s="37"/>
      <c r="I82" s="37"/>
      <c r="J82" s="37"/>
      <c r="K82" s="37"/>
      <c r="L82" s="37"/>
      <c r="IK82" s="37"/>
      <c r="IL82" s="37"/>
      <c r="IM82" s="37"/>
      <c r="IN82" s="37"/>
      <c r="IO82" s="37"/>
      <c r="IP82" s="37"/>
      <c r="IQ82" s="37"/>
      <c r="IR82" s="37"/>
      <c r="IS82" s="37"/>
    </row>
    <row r="83" spans="1:253" s="38" customFormat="1" ht="27.75" customHeight="1" hidden="1">
      <c r="A83" s="84">
        <v>32000000</v>
      </c>
      <c r="B83" s="85" t="s">
        <v>18</v>
      </c>
      <c r="C83" s="82">
        <f t="shared" si="5"/>
        <v>0</v>
      </c>
      <c r="D83" s="86"/>
      <c r="E83" s="86"/>
      <c r="F83" s="86"/>
      <c r="G83" s="37"/>
      <c r="H83" s="37"/>
      <c r="I83" s="37"/>
      <c r="J83" s="37"/>
      <c r="K83" s="37"/>
      <c r="L83" s="37"/>
      <c r="IK83" s="37"/>
      <c r="IL83" s="37"/>
      <c r="IM83" s="37"/>
      <c r="IN83" s="37"/>
      <c r="IO83" s="37"/>
      <c r="IP83" s="37"/>
      <c r="IQ83" s="37"/>
      <c r="IR83" s="37"/>
      <c r="IS83" s="37"/>
    </row>
    <row r="84" spans="1:253" s="38" customFormat="1" ht="20.25" customHeight="1" hidden="1">
      <c r="A84" s="84" t="s">
        <v>31</v>
      </c>
      <c r="B84" s="85" t="s">
        <v>31</v>
      </c>
      <c r="C84" s="82">
        <f t="shared" si="5"/>
        <v>0</v>
      </c>
      <c r="D84" s="86"/>
      <c r="E84" s="86"/>
      <c r="F84" s="86"/>
      <c r="G84" s="37"/>
      <c r="H84" s="37"/>
      <c r="I84" s="37"/>
      <c r="J84" s="37"/>
      <c r="K84" s="37"/>
      <c r="L84" s="37"/>
      <c r="IK84" s="37"/>
      <c r="IL84" s="37"/>
      <c r="IM84" s="37"/>
      <c r="IN84" s="37"/>
      <c r="IO84" s="37"/>
      <c r="IP84" s="37"/>
      <c r="IQ84" s="37"/>
      <c r="IR84" s="37"/>
      <c r="IS84" s="37"/>
    </row>
    <row r="85" spans="1:253" s="38" customFormat="1" ht="29.25" customHeight="1">
      <c r="A85" s="84">
        <v>33000000</v>
      </c>
      <c r="B85" s="85" t="s">
        <v>38</v>
      </c>
      <c r="C85" s="82">
        <f t="shared" si="5"/>
        <v>1250000</v>
      </c>
      <c r="D85" s="86">
        <v>0</v>
      </c>
      <c r="E85" s="86">
        <f>E86</f>
        <v>1250000</v>
      </c>
      <c r="F85" s="86">
        <f>F86</f>
        <v>1250000</v>
      </c>
      <c r="G85" s="37"/>
      <c r="H85" s="37"/>
      <c r="I85" s="37"/>
      <c r="J85" s="37"/>
      <c r="K85" s="37"/>
      <c r="L85" s="37"/>
      <c r="IK85" s="37"/>
      <c r="IL85" s="37"/>
      <c r="IM85" s="37"/>
      <c r="IN85" s="37"/>
      <c r="IO85" s="37"/>
      <c r="IP85" s="37"/>
      <c r="IQ85" s="37"/>
      <c r="IR85" s="37"/>
      <c r="IS85" s="37"/>
    </row>
    <row r="86" spans="1:253" s="38" customFormat="1" ht="15">
      <c r="A86" s="84">
        <v>33010000</v>
      </c>
      <c r="B86" s="85" t="s">
        <v>82</v>
      </c>
      <c r="C86" s="82">
        <f t="shared" si="5"/>
        <v>1250000</v>
      </c>
      <c r="D86" s="86">
        <v>0</v>
      </c>
      <c r="E86" s="86">
        <f>E87</f>
        <v>1250000</v>
      </c>
      <c r="F86" s="86">
        <f>F87</f>
        <v>1250000</v>
      </c>
      <c r="G86" s="37"/>
      <c r="H86" s="37"/>
      <c r="I86" s="37"/>
      <c r="J86" s="37"/>
      <c r="K86" s="37"/>
      <c r="L86" s="37"/>
      <c r="IK86" s="37"/>
      <c r="IL86" s="37"/>
      <c r="IM86" s="37"/>
      <c r="IN86" s="37"/>
      <c r="IO86" s="37"/>
      <c r="IP86" s="37"/>
      <c r="IQ86" s="37"/>
      <c r="IR86" s="37"/>
      <c r="IS86" s="37"/>
    </row>
    <row r="87" spans="1:253" s="38" customFormat="1" ht="81" customHeight="1">
      <c r="A87" s="84">
        <v>31010100</v>
      </c>
      <c r="B87" s="85" t="s">
        <v>83</v>
      </c>
      <c r="C87" s="82">
        <f t="shared" si="5"/>
        <v>1250000</v>
      </c>
      <c r="D87" s="86">
        <v>0</v>
      </c>
      <c r="E87" s="86">
        <v>1250000</v>
      </c>
      <c r="F87" s="86">
        <v>1250000</v>
      </c>
      <c r="G87" s="37"/>
      <c r="H87" s="37"/>
      <c r="I87" s="37"/>
      <c r="J87" s="37"/>
      <c r="K87" s="37"/>
      <c r="L87" s="37"/>
      <c r="IK87" s="37"/>
      <c r="IL87" s="37"/>
      <c r="IM87" s="37"/>
      <c r="IN87" s="37"/>
      <c r="IO87" s="37"/>
      <c r="IP87" s="37"/>
      <c r="IQ87" s="37"/>
      <c r="IR87" s="37"/>
      <c r="IS87" s="37"/>
    </row>
    <row r="88" spans="1:253" s="38" customFormat="1" ht="20.25" customHeight="1" hidden="1">
      <c r="A88" s="84" t="s">
        <v>31</v>
      </c>
      <c r="B88" s="85" t="s">
        <v>31</v>
      </c>
      <c r="C88" s="82">
        <f t="shared" si="5"/>
        <v>0</v>
      </c>
      <c r="D88" s="86"/>
      <c r="E88" s="86"/>
      <c r="F88" s="86"/>
      <c r="G88" s="37"/>
      <c r="H88" s="37"/>
      <c r="I88" s="37"/>
      <c r="J88" s="37"/>
      <c r="K88" s="37"/>
      <c r="L88" s="37"/>
      <c r="IK88" s="37"/>
      <c r="IL88" s="37"/>
      <c r="IM88" s="37"/>
      <c r="IN88" s="37"/>
      <c r="IO88" s="37"/>
      <c r="IP88" s="37"/>
      <c r="IQ88" s="37"/>
      <c r="IR88" s="37"/>
      <c r="IS88" s="37"/>
    </row>
    <row r="89" spans="1:253" s="38" customFormat="1" ht="12.75" customHeight="1">
      <c r="A89" s="84"/>
      <c r="B89" s="85"/>
      <c r="C89" s="82"/>
      <c r="D89" s="86"/>
      <c r="E89" s="86"/>
      <c r="F89" s="86"/>
      <c r="G89" s="37"/>
      <c r="H89" s="37"/>
      <c r="I89" s="37"/>
      <c r="J89" s="37"/>
      <c r="K89" s="37"/>
      <c r="L89" s="37"/>
      <c r="IK89" s="37"/>
      <c r="IL89" s="37"/>
      <c r="IM89" s="37"/>
      <c r="IN89" s="37"/>
      <c r="IO89" s="37"/>
      <c r="IP89" s="37"/>
      <c r="IQ89" s="37"/>
      <c r="IR89" s="37"/>
      <c r="IS89" s="37"/>
    </row>
    <row r="90" spans="1:253" s="34" customFormat="1" ht="20.25" customHeight="1">
      <c r="A90" s="80">
        <v>40000000</v>
      </c>
      <c r="B90" s="81" t="s">
        <v>5</v>
      </c>
      <c r="C90" s="82">
        <f>D90+E90</f>
        <v>11845500</v>
      </c>
      <c r="D90" s="86">
        <f>D91</f>
        <v>11845500</v>
      </c>
      <c r="E90" s="86">
        <f>E91</f>
        <v>0</v>
      </c>
      <c r="F90" s="86">
        <f>F91</f>
        <v>0</v>
      </c>
      <c r="G90" s="33"/>
      <c r="H90" s="33"/>
      <c r="I90" s="33"/>
      <c r="J90" s="33"/>
      <c r="K90" s="33"/>
      <c r="L90" s="33"/>
      <c r="IK90" s="33"/>
      <c r="IL90" s="33"/>
      <c r="IM90" s="33"/>
      <c r="IN90" s="33"/>
      <c r="IO90" s="33"/>
      <c r="IP90" s="33"/>
      <c r="IQ90" s="33"/>
      <c r="IR90" s="33"/>
      <c r="IS90" s="33"/>
    </row>
    <row r="91" spans="1:253" s="38" customFormat="1" ht="20.25" customHeight="1">
      <c r="A91" s="84">
        <v>41000000</v>
      </c>
      <c r="B91" s="85" t="s">
        <v>39</v>
      </c>
      <c r="C91" s="82">
        <f>D91+E91</f>
        <v>11845500</v>
      </c>
      <c r="D91" s="86">
        <f>D96+D98</f>
        <v>11845500</v>
      </c>
      <c r="E91" s="86">
        <f>E96+E98</f>
        <v>0</v>
      </c>
      <c r="F91" s="86">
        <f>F96+F98</f>
        <v>0</v>
      </c>
      <c r="G91" s="37"/>
      <c r="H91" s="37"/>
      <c r="I91" s="37"/>
      <c r="J91" s="37"/>
      <c r="K91" s="37"/>
      <c r="L91" s="37"/>
      <c r="IK91" s="37"/>
      <c r="IL91" s="37"/>
      <c r="IM91" s="37"/>
      <c r="IN91" s="37"/>
      <c r="IO91" s="37"/>
      <c r="IP91" s="37"/>
      <c r="IQ91" s="37"/>
      <c r="IR91" s="37"/>
      <c r="IS91" s="37"/>
    </row>
    <row r="92" spans="1:253" s="38" customFormat="1" ht="20.25" customHeight="1" hidden="1">
      <c r="A92" s="84"/>
      <c r="B92" s="85"/>
      <c r="C92" s="82"/>
      <c r="D92" s="86"/>
      <c r="E92" s="86"/>
      <c r="F92" s="86"/>
      <c r="G92" s="37"/>
      <c r="H92" s="37"/>
      <c r="I92" s="37"/>
      <c r="J92" s="37"/>
      <c r="K92" s="37"/>
      <c r="L92" s="37"/>
      <c r="IK92" s="37"/>
      <c r="IL92" s="37"/>
      <c r="IM92" s="37"/>
      <c r="IN92" s="37"/>
      <c r="IO92" s="37"/>
      <c r="IP92" s="37"/>
      <c r="IQ92" s="37"/>
      <c r="IR92" s="37"/>
      <c r="IS92" s="37"/>
    </row>
    <row r="93" spans="1:253" s="38" customFormat="1" ht="20.25" customHeight="1" hidden="1">
      <c r="A93" s="84"/>
      <c r="B93" s="85"/>
      <c r="C93" s="82"/>
      <c r="D93" s="86"/>
      <c r="E93" s="86"/>
      <c r="F93" s="86"/>
      <c r="G93" s="37"/>
      <c r="H93" s="37"/>
      <c r="I93" s="37"/>
      <c r="J93" s="37"/>
      <c r="K93" s="37"/>
      <c r="L93" s="37"/>
      <c r="IK93" s="37"/>
      <c r="IL93" s="37"/>
      <c r="IM93" s="37"/>
      <c r="IN93" s="37"/>
      <c r="IO93" s="37"/>
      <c r="IP93" s="37"/>
      <c r="IQ93" s="37"/>
      <c r="IR93" s="37"/>
      <c r="IS93" s="37"/>
    </row>
    <row r="94" spans="1:253" s="38" customFormat="1" ht="20.25" customHeight="1" hidden="1">
      <c r="A94" s="84">
        <v>41010000</v>
      </c>
      <c r="B94" s="85" t="s">
        <v>40</v>
      </c>
      <c r="C94" s="82">
        <f>D94+E94</f>
        <v>0</v>
      </c>
      <c r="D94" s="86"/>
      <c r="E94" s="86"/>
      <c r="F94" s="86"/>
      <c r="G94" s="37"/>
      <c r="H94" s="37"/>
      <c r="I94" s="37"/>
      <c r="J94" s="37"/>
      <c r="K94" s="37"/>
      <c r="L94" s="37"/>
      <c r="IK94" s="37"/>
      <c r="IL94" s="37"/>
      <c r="IM94" s="37"/>
      <c r="IN94" s="37"/>
      <c r="IO94" s="37"/>
      <c r="IP94" s="37"/>
      <c r="IQ94" s="37"/>
      <c r="IR94" s="37"/>
      <c r="IS94" s="37"/>
    </row>
    <row r="95" spans="1:253" s="38" customFormat="1" ht="20.25" customHeight="1" hidden="1">
      <c r="A95" s="84" t="s">
        <v>41</v>
      </c>
      <c r="B95" s="85" t="s">
        <v>42</v>
      </c>
      <c r="C95" s="82">
        <f>D95+E95</f>
        <v>0</v>
      </c>
      <c r="D95" s="86"/>
      <c r="E95" s="86"/>
      <c r="F95" s="86"/>
      <c r="G95" s="37"/>
      <c r="H95" s="37"/>
      <c r="I95" s="37"/>
      <c r="J95" s="37"/>
      <c r="K95" s="37"/>
      <c r="L95" s="37"/>
      <c r="IK95" s="37"/>
      <c r="IL95" s="37"/>
      <c r="IM95" s="37"/>
      <c r="IN95" s="37"/>
      <c r="IO95" s="37"/>
      <c r="IP95" s="37"/>
      <c r="IQ95" s="37"/>
      <c r="IR95" s="37"/>
      <c r="IS95" s="37"/>
    </row>
    <row r="96" spans="1:253" s="38" customFormat="1" ht="20.25" customHeight="1">
      <c r="A96" s="84">
        <v>41020000</v>
      </c>
      <c r="B96" s="85" t="s">
        <v>43</v>
      </c>
      <c r="C96" s="82">
        <f>D96+E96</f>
        <v>10043000</v>
      </c>
      <c r="D96" s="82">
        <f>D97</f>
        <v>10043000</v>
      </c>
      <c r="E96" s="82">
        <f>E97</f>
        <v>0</v>
      </c>
      <c r="F96" s="82">
        <f>F97</f>
        <v>0</v>
      </c>
      <c r="G96" s="37"/>
      <c r="H96" s="37"/>
      <c r="I96" s="37"/>
      <c r="J96" s="37"/>
      <c r="K96" s="37"/>
      <c r="L96" s="37"/>
      <c r="IK96" s="37"/>
      <c r="IL96" s="37"/>
      <c r="IM96" s="37"/>
      <c r="IN96" s="37"/>
      <c r="IO96" s="37"/>
      <c r="IP96" s="37"/>
      <c r="IQ96" s="37"/>
      <c r="IR96" s="37"/>
      <c r="IS96" s="37"/>
    </row>
    <row r="97" spans="1:253" s="38" customFormat="1" ht="20.25" customHeight="1">
      <c r="A97" s="84">
        <v>41020900</v>
      </c>
      <c r="B97" s="85" t="s">
        <v>105</v>
      </c>
      <c r="C97" s="82">
        <f>D97+E97</f>
        <v>10043000</v>
      </c>
      <c r="D97" s="82">
        <v>10043000</v>
      </c>
      <c r="E97" s="82">
        <v>0</v>
      </c>
      <c r="F97" s="82">
        <v>0</v>
      </c>
      <c r="G97" s="37"/>
      <c r="H97" s="37"/>
      <c r="I97" s="37"/>
      <c r="J97" s="37"/>
      <c r="K97" s="37"/>
      <c r="L97" s="37"/>
      <c r="IK97" s="37"/>
      <c r="IL97" s="37"/>
      <c r="IM97" s="37"/>
      <c r="IN97" s="37"/>
      <c r="IO97" s="37"/>
      <c r="IP97" s="37"/>
      <c r="IQ97" s="37"/>
      <c r="IR97" s="37"/>
      <c r="IS97" s="37"/>
    </row>
    <row r="98" spans="1:253" s="38" customFormat="1" ht="20.25" customHeight="1">
      <c r="A98" s="84">
        <v>41035000</v>
      </c>
      <c r="B98" s="85" t="s">
        <v>153</v>
      </c>
      <c r="C98" s="82">
        <f>D98+E98</f>
        <v>1802500</v>
      </c>
      <c r="D98" s="82">
        <f>300000+1226500+68000+100000+88000+20000</f>
        <v>1802500</v>
      </c>
      <c r="E98" s="82">
        <v>0</v>
      </c>
      <c r="F98" s="82">
        <v>0</v>
      </c>
      <c r="G98" s="37"/>
      <c r="H98" s="37"/>
      <c r="I98" s="37"/>
      <c r="J98" s="37"/>
      <c r="K98" s="37"/>
      <c r="L98" s="37"/>
      <c r="IK98" s="37"/>
      <c r="IL98" s="37"/>
      <c r="IM98" s="37"/>
      <c r="IN98" s="37"/>
      <c r="IO98" s="37"/>
      <c r="IP98" s="37"/>
      <c r="IQ98" s="37"/>
      <c r="IR98" s="37"/>
      <c r="IS98" s="37"/>
    </row>
    <row r="99" spans="1:253" s="38" customFormat="1" ht="12.75" customHeight="1">
      <c r="A99" s="84"/>
      <c r="B99" s="85"/>
      <c r="C99" s="82"/>
      <c r="D99" s="82"/>
      <c r="E99" s="82"/>
      <c r="F99" s="82"/>
      <c r="G99" s="37"/>
      <c r="H99" s="37"/>
      <c r="I99" s="37"/>
      <c r="J99" s="37"/>
      <c r="K99" s="37"/>
      <c r="L99" s="37"/>
      <c r="IK99" s="37"/>
      <c r="IL99" s="37"/>
      <c r="IM99" s="37"/>
      <c r="IN99" s="37"/>
      <c r="IO99" s="37"/>
      <c r="IP99" s="37"/>
      <c r="IQ99" s="37"/>
      <c r="IR99" s="37"/>
      <c r="IS99" s="37"/>
    </row>
    <row r="100" spans="1:253" s="38" customFormat="1" ht="20.25" customHeight="1" hidden="1">
      <c r="A100" s="84" t="s">
        <v>42</v>
      </c>
      <c r="B100" s="85" t="s">
        <v>42</v>
      </c>
      <c r="C100" s="82">
        <f aca="true" t="shared" si="6" ref="C100:C107">D100+E100</f>
        <v>0</v>
      </c>
      <c r="D100" s="82"/>
      <c r="E100" s="82"/>
      <c r="F100" s="82"/>
      <c r="G100" s="37"/>
      <c r="H100" s="37"/>
      <c r="I100" s="37"/>
      <c r="J100" s="37"/>
      <c r="K100" s="37"/>
      <c r="L100" s="37"/>
      <c r="IK100" s="37"/>
      <c r="IL100" s="37"/>
      <c r="IM100" s="37"/>
      <c r="IN100" s="37"/>
      <c r="IO100" s="37"/>
      <c r="IP100" s="37"/>
      <c r="IQ100" s="37"/>
      <c r="IR100" s="37"/>
      <c r="IS100" s="37"/>
    </row>
    <row r="101" spans="1:253" s="38" customFormat="1" ht="20.25" customHeight="1" hidden="1">
      <c r="A101" s="84">
        <v>41030000</v>
      </c>
      <c r="B101" s="85" t="s">
        <v>44</v>
      </c>
      <c r="C101" s="82">
        <f t="shared" si="6"/>
        <v>0</v>
      </c>
      <c r="D101" s="86"/>
      <c r="E101" s="86"/>
      <c r="F101" s="86"/>
      <c r="G101" s="37"/>
      <c r="H101" s="37"/>
      <c r="I101" s="37"/>
      <c r="J101" s="37"/>
      <c r="K101" s="37"/>
      <c r="L101" s="37"/>
      <c r="IK101" s="37"/>
      <c r="IL101" s="37"/>
      <c r="IM101" s="37"/>
      <c r="IN101" s="37"/>
      <c r="IO101" s="37"/>
      <c r="IP101" s="37"/>
      <c r="IQ101" s="37"/>
      <c r="IR101" s="37"/>
      <c r="IS101" s="37"/>
    </row>
    <row r="102" spans="1:253" s="38" customFormat="1" ht="20.25" customHeight="1" hidden="1">
      <c r="A102" s="84" t="s">
        <v>42</v>
      </c>
      <c r="B102" s="85" t="s">
        <v>42</v>
      </c>
      <c r="C102" s="82">
        <f t="shared" si="6"/>
        <v>0</v>
      </c>
      <c r="D102" s="86"/>
      <c r="E102" s="86"/>
      <c r="F102" s="86"/>
      <c r="G102" s="37"/>
      <c r="H102" s="37"/>
      <c r="I102" s="37"/>
      <c r="J102" s="37"/>
      <c r="K102" s="37"/>
      <c r="L102" s="37"/>
      <c r="IK102" s="37"/>
      <c r="IL102" s="37"/>
      <c r="IM102" s="37"/>
      <c r="IN102" s="37"/>
      <c r="IO102" s="37"/>
      <c r="IP102" s="37"/>
      <c r="IQ102" s="37"/>
      <c r="IR102" s="37"/>
      <c r="IS102" s="37"/>
    </row>
    <row r="103" spans="1:253" s="38" customFormat="1" ht="29.25" customHeight="1" hidden="1">
      <c r="A103" s="84">
        <v>42000000</v>
      </c>
      <c r="B103" s="85" t="s">
        <v>19</v>
      </c>
      <c r="C103" s="82">
        <f t="shared" si="6"/>
        <v>0</v>
      </c>
      <c r="D103" s="86"/>
      <c r="E103" s="86"/>
      <c r="F103" s="86"/>
      <c r="G103" s="37"/>
      <c r="H103" s="37"/>
      <c r="I103" s="37"/>
      <c r="J103" s="37"/>
      <c r="K103" s="37"/>
      <c r="L103" s="37"/>
      <c r="IK103" s="37"/>
      <c r="IL103" s="37"/>
      <c r="IM103" s="37"/>
      <c r="IN103" s="37"/>
      <c r="IO103" s="37"/>
      <c r="IP103" s="37"/>
      <c r="IQ103" s="37"/>
      <c r="IR103" s="37"/>
      <c r="IS103" s="37"/>
    </row>
    <row r="104" spans="1:253" s="38" customFormat="1" ht="20.25" customHeight="1" hidden="1">
      <c r="A104" s="84" t="s">
        <v>42</v>
      </c>
      <c r="B104" s="85" t="s">
        <v>42</v>
      </c>
      <c r="C104" s="82">
        <f t="shared" si="6"/>
        <v>0</v>
      </c>
      <c r="D104" s="86"/>
      <c r="E104" s="86"/>
      <c r="F104" s="86"/>
      <c r="G104" s="37"/>
      <c r="H104" s="37"/>
      <c r="I104" s="37"/>
      <c r="J104" s="37"/>
      <c r="K104" s="37"/>
      <c r="L104" s="37"/>
      <c r="IK104" s="37"/>
      <c r="IL104" s="37"/>
      <c r="IM104" s="37"/>
      <c r="IN104" s="37"/>
      <c r="IO104" s="37"/>
      <c r="IP104" s="37"/>
      <c r="IQ104" s="37"/>
      <c r="IR104" s="37"/>
      <c r="IS104" s="37"/>
    </row>
    <row r="105" spans="1:253" s="32" customFormat="1" ht="20.25" customHeight="1">
      <c r="A105" s="80">
        <v>50000000</v>
      </c>
      <c r="B105" s="81" t="s">
        <v>12</v>
      </c>
      <c r="C105" s="82">
        <f t="shared" si="6"/>
        <v>432309</v>
      </c>
      <c r="D105" s="86">
        <f aca="true" t="shared" si="7" ref="D105:F106">D106</f>
        <v>0</v>
      </c>
      <c r="E105" s="86">
        <f t="shared" si="7"/>
        <v>432309</v>
      </c>
      <c r="F105" s="86">
        <f t="shared" si="7"/>
        <v>0</v>
      </c>
      <c r="G105" s="4"/>
      <c r="H105" s="4"/>
      <c r="I105" s="4"/>
      <c r="J105" s="4"/>
      <c r="K105" s="4"/>
      <c r="L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32" customFormat="1" ht="20.25" customHeight="1">
      <c r="A106" s="80">
        <v>50100000</v>
      </c>
      <c r="B106" s="81" t="s">
        <v>84</v>
      </c>
      <c r="C106" s="82">
        <f t="shared" si="6"/>
        <v>432309</v>
      </c>
      <c r="D106" s="86">
        <f t="shared" si="7"/>
        <v>0</v>
      </c>
      <c r="E106" s="86">
        <f t="shared" si="7"/>
        <v>432309</v>
      </c>
      <c r="F106" s="86">
        <f t="shared" si="7"/>
        <v>0</v>
      </c>
      <c r="G106" s="4"/>
      <c r="H106" s="4"/>
      <c r="I106" s="4"/>
      <c r="J106" s="4"/>
      <c r="K106" s="4"/>
      <c r="L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253" s="32" customFormat="1" ht="62.25" customHeight="1">
      <c r="A107" s="80">
        <v>50110000</v>
      </c>
      <c r="B107" s="81" t="s">
        <v>85</v>
      </c>
      <c r="C107" s="82">
        <f t="shared" si="6"/>
        <v>432309</v>
      </c>
      <c r="D107" s="86">
        <v>0</v>
      </c>
      <c r="E107" s="86">
        <f>280000+60000+92309</f>
        <v>432309</v>
      </c>
      <c r="F107" s="86">
        <v>0</v>
      </c>
      <c r="G107" s="4"/>
      <c r="H107" s="4"/>
      <c r="I107" s="4"/>
      <c r="J107" s="4"/>
      <c r="K107" s="4"/>
      <c r="L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08" spans="1:253" s="32" customFormat="1" ht="15">
      <c r="A108" s="80"/>
      <c r="B108" s="81"/>
      <c r="C108" s="82"/>
      <c r="D108" s="86"/>
      <c r="E108" s="86"/>
      <c r="F108" s="86"/>
      <c r="G108" s="4"/>
      <c r="H108" s="4"/>
      <c r="I108" s="4"/>
      <c r="J108" s="4"/>
      <c r="K108" s="4"/>
      <c r="L108" s="4"/>
      <c r="IK108" s="4"/>
      <c r="IL108" s="4"/>
      <c r="IM108" s="4"/>
      <c r="IN108" s="4"/>
      <c r="IO108" s="4"/>
      <c r="IP108" s="4"/>
      <c r="IQ108" s="4"/>
      <c r="IR108" s="4"/>
      <c r="IS108" s="4"/>
    </row>
    <row r="109" spans="1:253" s="32" customFormat="1" ht="24" customHeight="1">
      <c r="A109" s="84"/>
      <c r="B109" s="88" t="s">
        <v>45</v>
      </c>
      <c r="C109" s="89">
        <f>D109+E109</f>
        <v>36831720</v>
      </c>
      <c r="D109" s="83">
        <f>D7+D53+D80+D105+D90</f>
        <v>34241291</v>
      </c>
      <c r="E109" s="83">
        <f>E7+E53+E80+E105+E90</f>
        <v>2590429</v>
      </c>
      <c r="F109" s="83">
        <f>F7+F53+F80+F105+F90</f>
        <v>1250000</v>
      </c>
      <c r="G109" s="4"/>
      <c r="H109" s="4"/>
      <c r="I109" s="4"/>
      <c r="J109" s="4"/>
      <c r="K109" s="4"/>
      <c r="L109" s="4"/>
      <c r="IK109" s="4"/>
      <c r="IL109" s="4"/>
      <c r="IM109" s="4"/>
      <c r="IN109" s="4"/>
      <c r="IO109" s="4"/>
      <c r="IP109" s="4"/>
      <c r="IQ109" s="4"/>
      <c r="IR109" s="4"/>
      <c r="IS109" s="4"/>
    </row>
    <row r="112" spans="1:5" ht="15.75">
      <c r="A112" s="54" t="s">
        <v>163</v>
      </c>
      <c r="B112" s="57"/>
      <c r="C112" s="58"/>
      <c r="E112" s="58" t="s">
        <v>164</v>
      </c>
    </row>
  </sheetData>
  <sheetProtection/>
  <mergeCells count="7">
    <mergeCell ref="A5:A6"/>
    <mergeCell ref="B5:B6"/>
    <mergeCell ref="C2:F2"/>
    <mergeCell ref="A3:E3"/>
    <mergeCell ref="C5:C6"/>
    <mergeCell ref="D5:D6"/>
    <mergeCell ref="E5:F5"/>
  </mergeCells>
  <printOptions horizontalCentered="1"/>
  <pageMargins left="0.3937007874015748" right="0.3937007874015748" top="0.1968503937007874" bottom="0.1968503937007874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7">
      <selection activeCell="D23" sqref="D23"/>
    </sheetView>
  </sheetViews>
  <sheetFormatPr defaultColWidth="9.16015625" defaultRowHeight="12.75" customHeight="1"/>
  <cols>
    <col min="1" max="1" width="9.5" style="3" customWidth="1"/>
    <col min="2" max="2" width="64" style="3" customWidth="1"/>
    <col min="3" max="6" width="16.33203125" style="3" customWidth="1"/>
    <col min="7" max="12" width="9.16015625" style="3" customWidth="1"/>
    <col min="13" max="16384" width="9.16015625" style="5" customWidth="1"/>
  </cols>
  <sheetData>
    <row r="1" spans="1:12" s="29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3:13" ht="78.75" customHeight="1">
      <c r="C3" s="96" t="s">
        <v>166</v>
      </c>
      <c r="D3" s="96"/>
      <c r="E3" s="96"/>
      <c r="F3" s="96"/>
      <c r="M3" s="3"/>
    </row>
    <row r="4" spans="1:6" ht="36" customHeight="1">
      <c r="A4" s="97" t="s">
        <v>152</v>
      </c>
      <c r="B4" s="97"/>
      <c r="C4" s="97"/>
      <c r="D4" s="97"/>
      <c r="E4" s="97"/>
      <c r="F4" s="97"/>
    </row>
    <row r="5" spans="1:6" ht="12.75" customHeight="1">
      <c r="A5" s="99"/>
      <c r="B5" s="99"/>
      <c r="C5" s="99"/>
      <c r="D5" s="99"/>
      <c r="E5" s="99"/>
      <c r="F5" s="40" t="s">
        <v>46</v>
      </c>
    </row>
    <row r="6" spans="1:12" s="18" customFormat="1" ht="24.75" customHeight="1">
      <c r="A6" s="100" t="s">
        <v>0</v>
      </c>
      <c r="B6" s="100" t="s">
        <v>1</v>
      </c>
      <c r="C6" s="100" t="s">
        <v>23</v>
      </c>
      <c r="D6" s="100" t="s">
        <v>20</v>
      </c>
      <c r="E6" s="100" t="s">
        <v>21</v>
      </c>
      <c r="F6" s="100"/>
      <c r="G6" s="17"/>
      <c r="H6" s="17"/>
      <c r="I6" s="17"/>
      <c r="J6" s="17"/>
      <c r="K6" s="17"/>
      <c r="L6" s="17"/>
    </row>
    <row r="7" spans="1:12" s="18" customFormat="1" ht="38.25" customHeight="1">
      <c r="A7" s="100"/>
      <c r="B7" s="100"/>
      <c r="C7" s="100"/>
      <c r="D7" s="100"/>
      <c r="E7" s="1" t="s">
        <v>23</v>
      </c>
      <c r="F7" s="35" t="s">
        <v>30</v>
      </c>
      <c r="G7" s="17"/>
      <c r="H7" s="17"/>
      <c r="I7" s="17"/>
      <c r="J7" s="17"/>
      <c r="K7" s="17"/>
      <c r="L7" s="17"/>
    </row>
    <row r="8" spans="1:12" s="19" customFormat="1" ht="26.25" customHeight="1">
      <c r="A8" s="60" t="s">
        <v>106</v>
      </c>
      <c r="B8" s="61" t="s">
        <v>107</v>
      </c>
      <c r="C8" s="71">
        <f>C9</f>
        <v>2331917</v>
      </c>
      <c r="D8" s="65">
        <f>D9</f>
        <v>-7351306</v>
      </c>
      <c r="E8" s="65">
        <f>E9</f>
        <v>9683223</v>
      </c>
      <c r="F8" s="65">
        <f>F9</f>
        <v>8656306</v>
      </c>
      <c r="G8" s="3"/>
      <c r="H8" s="3"/>
      <c r="I8" s="3"/>
      <c r="J8" s="3"/>
      <c r="K8" s="3"/>
      <c r="L8" s="3"/>
    </row>
    <row r="9" spans="1:12" s="21" customFormat="1" ht="36" customHeight="1">
      <c r="A9" s="60" t="s">
        <v>108</v>
      </c>
      <c r="B9" s="62" t="s">
        <v>109</v>
      </c>
      <c r="C9" s="71">
        <f aca="true" t="shared" si="0" ref="C9:C18">D9+E9</f>
        <v>2331917</v>
      </c>
      <c r="D9" s="66">
        <f>D10-D11+D12</f>
        <v>-7351306</v>
      </c>
      <c r="E9" s="66">
        <f>E10-E11+E12</f>
        <v>9683223</v>
      </c>
      <c r="F9" s="66">
        <f>F10-F11+F12</f>
        <v>8656306</v>
      </c>
      <c r="G9" s="20"/>
      <c r="H9" s="20"/>
      <c r="I9" s="20"/>
      <c r="J9" s="20"/>
      <c r="K9" s="20"/>
      <c r="L9" s="20"/>
    </row>
    <row r="10" spans="1:12" s="23" customFormat="1" ht="20.25" customHeight="1">
      <c r="A10" s="63" t="s">
        <v>110</v>
      </c>
      <c r="B10" s="64" t="s">
        <v>3</v>
      </c>
      <c r="C10" s="71">
        <f t="shared" si="0"/>
        <v>2381917</v>
      </c>
      <c r="D10" s="69">
        <v>1450000</v>
      </c>
      <c r="E10" s="68">
        <f>600000+60000+271917</f>
        <v>931917</v>
      </c>
      <c r="F10" s="67">
        <v>600000</v>
      </c>
      <c r="G10" s="22"/>
      <c r="H10" s="22"/>
      <c r="I10" s="22"/>
      <c r="J10" s="22"/>
      <c r="K10" s="22"/>
      <c r="L10" s="22"/>
    </row>
    <row r="11" spans="1:12" s="23" customFormat="1" ht="20.25" customHeight="1">
      <c r="A11" s="63" t="s">
        <v>111</v>
      </c>
      <c r="B11" s="64" t="s">
        <v>112</v>
      </c>
      <c r="C11" s="71">
        <f t="shared" si="0"/>
        <v>50000</v>
      </c>
      <c r="D11" s="69">
        <v>50000</v>
      </c>
      <c r="E11" s="69">
        <v>0</v>
      </c>
      <c r="F11" s="67">
        <v>0</v>
      </c>
      <c r="G11" s="22"/>
      <c r="H11" s="22"/>
      <c r="I11" s="22"/>
      <c r="J11" s="22"/>
      <c r="K11" s="22"/>
      <c r="L11" s="22"/>
    </row>
    <row r="12" spans="1:12" s="23" customFormat="1" ht="30">
      <c r="A12" s="63" t="s">
        <v>113</v>
      </c>
      <c r="B12" s="64" t="s">
        <v>114</v>
      </c>
      <c r="C12" s="71">
        <f t="shared" si="0"/>
        <v>0</v>
      </c>
      <c r="D12" s="69">
        <f>-8330655+405700-695000-100000-31351</f>
        <v>-8751306</v>
      </c>
      <c r="E12" s="69">
        <f>8330655-405700+695000+100000+31351</f>
        <v>8751306</v>
      </c>
      <c r="F12" s="67">
        <f>8330655-405700+100000+31351</f>
        <v>8056306</v>
      </c>
      <c r="G12" s="22"/>
      <c r="H12" s="22"/>
      <c r="I12" s="22"/>
      <c r="J12" s="22"/>
      <c r="K12" s="22"/>
      <c r="L12" s="22"/>
    </row>
    <row r="13" spans="1:12" s="23" customFormat="1" ht="20.25" customHeight="1">
      <c r="A13" s="60"/>
      <c r="B13" s="62" t="s">
        <v>115</v>
      </c>
      <c r="C13" s="71">
        <f aca="true" t="shared" si="1" ref="C13:F14">C14</f>
        <v>2331917</v>
      </c>
      <c r="D13" s="65">
        <f t="shared" si="1"/>
        <v>-7351306</v>
      </c>
      <c r="E13" s="65">
        <f t="shared" si="1"/>
        <v>9683223</v>
      </c>
      <c r="F13" s="65">
        <f t="shared" si="1"/>
        <v>8656306</v>
      </c>
      <c r="G13" s="22"/>
      <c r="H13" s="22"/>
      <c r="I13" s="22"/>
      <c r="J13" s="22"/>
      <c r="K13" s="22"/>
      <c r="L13" s="22"/>
    </row>
    <row r="14" spans="1:12" s="23" customFormat="1" ht="20.25" customHeight="1">
      <c r="A14" s="60" t="s">
        <v>116</v>
      </c>
      <c r="B14" s="62" t="s">
        <v>2</v>
      </c>
      <c r="C14" s="71">
        <f t="shared" si="1"/>
        <v>2331917</v>
      </c>
      <c r="D14" s="65">
        <f t="shared" si="1"/>
        <v>-7351306</v>
      </c>
      <c r="E14" s="65">
        <f t="shared" si="1"/>
        <v>9683223</v>
      </c>
      <c r="F14" s="65">
        <f t="shared" si="1"/>
        <v>8656306</v>
      </c>
      <c r="G14" s="22"/>
      <c r="H14" s="22"/>
      <c r="I14" s="22"/>
      <c r="J14" s="22"/>
      <c r="K14" s="22"/>
      <c r="L14" s="22"/>
    </row>
    <row r="15" spans="1:12" s="23" customFormat="1" ht="20.25" customHeight="1">
      <c r="A15" s="63" t="s">
        <v>117</v>
      </c>
      <c r="B15" s="62" t="s">
        <v>118</v>
      </c>
      <c r="C15" s="71">
        <f t="shared" si="0"/>
        <v>2331917</v>
      </c>
      <c r="D15" s="69">
        <f>D16-D17+D18</f>
        <v>-7351306</v>
      </c>
      <c r="E15" s="69">
        <f>E16-E17+E18</f>
        <v>9683223</v>
      </c>
      <c r="F15" s="69">
        <f>F16-F17+F18</f>
        <v>8656306</v>
      </c>
      <c r="G15" s="22"/>
      <c r="H15" s="22"/>
      <c r="I15" s="22"/>
      <c r="J15" s="22"/>
      <c r="K15" s="22"/>
      <c r="L15" s="22"/>
    </row>
    <row r="16" spans="1:12" s="23" customFormat="1" ht="20.25" customHeight="1">
      <c r="A16" s="63" t="s">
        <v>119</v>
      </c>
      <c r="B16" s="64" t="s">
        <v>3</v>
      </c>
      <c r="C16" s="71">
        <f t="shared" si="0"/>
        <v>2381917</v>
      </c>
      <c r="D16" s="69">
        <v>1450000</v>
      </c>
      <c r="E16" s="69">
        <f>600000+60000+271917</f>
        <v>931917</v>
      </c>
      <c r="F16" s="67">
        <v>600000</v>
      </c>
      <c r="G16" s="22"/>
      <c r="H16" s="22"/>
      <c r="I16" s="22"/>
      <c r="J16" s="22"/>
      <c r="K16" s="22"/>
      <c r="L16" s="22"/>
    </row>
    <row r="17" spans="1:12" s="21" customFormat="1" ht="36.75" customHeight="1">
      <c r="A17" s="63" t="s">
        <v>120</v>
      </c>
      <c r="B17" s="64" t="s">
        <v>112</v>
      </c>
      <c r="C17" s="71">
        <f t="shared" si="0"/>
        <v>50000</v>
      </c>
      <c r="D17" s="69">
        <v>50000</v>
      </c>
      <c r="E17" s="93">
        <v>0</v>
      </c>
      <c r="F17" s="67">
        <v>0</v>
      </c>
      <c r="G17" s="20"/>
      <c r="H17" s="20"/>
      <c r="I17" s="20"/>
      <c r="J17" s="20"/>
      <c r="K17" s="20"/>
      <c r="L17" s="20"/>
    </row>
    <row r="18" spans="1:12" s="23" customFormat="1" ht="30">
      <c r="A18" s="63" t="s">
        <v>121</v>
      </c>
      <c r="B18" s="64" t="s">
        <v>114</v>
      </c>
      <c r="C18" s="71">
        <f t="shared" si="0"/>
        <v>0</v>
      </c>
      <c r="D18" s="69">
        <f>-8330655+405700-695000-100000-31351</f>
        <v>-8751306</v>
      </c>
      <c r="E18" s="69">
        <f>8330655-405700+695000+100000+31351</f>
        <v>8751306</v>
      </c>
      <c r="F18" s="67">
        <f>8330655-405700+100000+31351</f>
        <v>8056306</v>
      </c>
      <c r="G18" s="22"/>
      <c r="H18" s="22"/>
      <c r="I18" s="22"/>
      <c r="J18" s="22"/>
      <c r="K18" s="22"/>
      <c r="L18" s="22"/>
    </row>
    <row r="19" spans="1:12" s="23" customFormat="1" ht="18.75" customHeight="1">
      <c r="A19" s="60"/>
      <c r="B19" s="62" t="s">
        <v>122</v>
      </c>
      <c r="C19" s="71">
        <f>C8</f>
        <v>2331917</v>
      </c>
      <c r="D19" s="65">
        <f>D8</f>
        <v>-7351306</v>
      </c>
      <c r="E19" s="65">
        <f>E8</f>
        <v>9683223</v>
      </c>
      <c r="F19" s="65">
        <f>F8</f>
        <v>8656306</v>
      </c>
      <c r="G19" s="22"/>
      <c r="H19" s="22"/>
      <c r="I19" s="70"/>
      <c r="J19" s="22"/>
      <c r="K19" s="22"/>
      <c r="L19" s="22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2" spans="1:4" ht="12.75" customHeight="1">
      <c r="A22" s="55"/>
      <c r="B22" s="72" t="s">
        <v>163</v>
      </c>
      <c r="D22" s="3" t="s">
        <v>164</v>
      </c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5511811023622047" right="0.5511811023622047" top="0.5905511811023623" bottom="0.7874015748031497" header="0.5118110236220472" footer="0.5118110236220472"/>
  <pageSetup fitToHeight="0" fitToWidth="1" horizontalDpi="300" verticalDpi="300" orientation="portrait" paperSize="9" scale="7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5" zoomScaleNormal="85" zoomScalePageLayoutView="0" workbookViewId="0" topLeftCell="C34">
      <selection activeCell="F29" sqref="F29"/>
    </sheetView>
  </sheetViews>
  <sheetFormatPr defaultColWidth="9.16015625" defaultRowHeight="12.75"/>
  <cols>
    <col min="1" max="1" width="3.83203125" style="7" hidden="1" customWidth="1"/>
    <col min="2" max="2" width="12.33203125" style="48" customWidth="1"/>
    <col min="3" max="3" width="11.66015625" style="48" customWidth="1"/>
    <col min="4" max="4" width="56.66015625" style="7" customWidth="1"/>
    <col min="5" max="5" width="17.5" style="7" customWidth="1"/>
    <col min="6" max="6" width="15.5" style="7" customWidth="1"/>
    <col min="7" max="7" width="14.83203125" style="7" customWidth="1"/>
    <col min="8" max="8" width="14.5" style="7" customWidth="1"/>
    <col min="9" max="9" width="10.83203125" style="7" customWidth="1"/>
    <col min="10" max="10" width="15" style="7" customWidth="1"/>
    <col min="11" max="11" width="16" style="7" customWidth="1"/>
    <col min="12" max="13" width="12.66015625" style="7" customWidth="1"/>
    <col min="14" max="14" width="14.5" style="7" customWidth="1"/>
    <col min="15" max="15" width="14.66015625" style="7" customWidth="1"/>
    <col min="16" max="16" width="16.83203125" style="7" customWidth="1"/>
    <col min="17" max="17" width="9.16015625" style="6" customWidth="1"/>
    <col min="18" max="16384" width="9.16015625" style="6" customWidth="1"/>
  </cols>
  <sheetData>
    <row r="1" spans="1:16" s="27" customFormat="1" ht="1.5" customHeight="1">
      <c r="A1" s="2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7" ht="70.5" customHeight="1">
      <c r="A2" s="3"/>
      <c r="D2" s="3"/>
      <c r="E2" s="2"/>
      <c r="F2" s="2"/>
      <c r="G2" s="2"/>
      <c r="H2" s="2"/>
      <c r="I2" s="2"/>
      <c r="J2" s="2"/>
      <c r="K2" s="2"/>
      <c r="L2" s="96" t="s">
        <v>162</v>
      </c>
      <c r="M2" s="96"/>
      <c r="N2" s="96"/>
      <c r="O2" s="96"/>
      <c r="P2" s="96"/>
      <c r="Q2" s="36"/>
    </row>
    <row r="3" spans="1:16" ht="42.75" customHeight="1">
      <c r="A3" s="3"/>
      <c r="B3" s="101" t="s">
        <v>151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6" ht="15" customHeight="1">
      <c r="B4" s="49"/>
      <c r="C4" s="50"/>
      <c r="D4" s="8"/>
      <c r="E4" s="8"/>
      <c r="F4" s="8"/>
      <c r="G4" s="14"/>
      <c r="H4" s="8"/>
      <c r="I4" s="8"/>
      <c r="J4" s="9"/>
      <c r="K4" s="10"/>
      <c r="L4" s="10"/>
      <c r="M4" s="10"/>
      <c r="N4" s="10"/>
      <c r="O4" s="10"/>
      <c r="P4" s="41" t="s">
        <v>46</v>
      </c>
    </row>
    <row r="5" spans="1:16" ht="21.75" customHeight="1">
      <c r="A5" s="11"/>
      <c r="B5" s="104" t="s">
        <v>53</v>
      </c>
      <c r="C5" s="104" t="s">
        <v>52</v>
      </c>
      <c r="D5" s="106" t="s">
        <v>56</v>
      </c>
      <c r="E5" s="105" t="s">
        <v>20</v>
      </c>
      <c r="F5" s="105"/>
      <c r="G5" s="105"/>
      <c r="H5" s="105"/>
      <c r="I5" s="105"/>
      <c r="J5" s="105" t="s">
        <v>21</v>
      </c>
      <c r="K5" s="105"/>
      <c r="L5" s="105"/>
      <c r="M5" s="105"/>
      <c r="N5" s="105"/>
      <c r="O5" s="105"/>
      <c r="P5" s="105" t="s">
        <v>22</v>
      </c>
    </row>
    <row r="6" spans="1:16" ht="16.5" customHeight="1">
      <c r="A6" s="12"/>
      <c r="B6" s="104"/>
      <c r="C6" s="104"/>
      <c r="D6" s="103"/>
      <c r="E6" s="103" t="s">
        <v>23</v>
      </c>
      <c r="F6" s="108" t="s">
        <v>24</v>
      </c>
      <c r="G6" s="103" t="s">
        <v>25</v>
      </c>
      <c r="H6" s="103"/>
      <c r="I6" s="108" t="s">
        <v>26</v>
      </c>
      <c r="J6" s="103" t="s">
        <v>23</v>
      </c>
      <c r="K6" s="108" t="s">
        <v>24</v>
      </c>
      <c r="L6" s="103" t="s">
        <v>25</v>
      </c>
      <c r="M6" s="103"/>
      <c r="N6" s="108" t="s">
        <v>26</v>
      </c>
      <c r="O6" s="25" t="s">
        <v>25</v>
      </c>
      <c r="P6" s="105"/>
    </row>
    <row r="7" spans="1:16" ht="20.25" customHeight="1">
      <c r="A7" s="13"/>
      <c r="B7" s="104"/>
      <c r="C7" s="104"/>
      <c r="D7" s="103"/>
      <c r="E7" s="103"/>
      <c r="F7" s="108"/>
      <c r="G7" s="103" t="s">
        <v>27</v>
      </c>
      <c r="H7" s="103" t="s">
        <v>28</v>
      </c>
      <c r="I7" s="108"/>
      <c r="J7" s="103"/>
      <c r="K7" s="108"/>
      <c r="L7" s="103" t="s">
        <v>27</v>
      </c>
      <c r="M7" s="103" t="s">
        <v>28</v>
      </c>
      <c r="N7" s="108"/>
      <c r="O7" s="106" t="s">
        <v>48</v>
      </c>
      <c r="P7" s="105"/>
    </row>
    <row r="8" spans="1:16" ht="31.5" customHeight="1">
      <c r="A8" s="53"/>
      <c r="B8" s="104"/>
      <c r="C8" s="104"/>
      <c r="D8" s="103"/>
      <c r="E8" s="103"/>
      <c r="F8" s="108"/>
      <c r="G8" s="103"/>
      <c r="H8" s="103"/>
      <c r="I8" s="108"/>
      <c r="J8" s="103"/>
      <c r="K8" s="108"/>
      <c r="L8" s="103"/>
      <c r="M8" s="103"/>
      <c r="N8" s="108"/>
      <c r="O8" s="106"/>
      <c r="P8" s="105"/>
    </row>
    <row r="9" spans="1:16" s="16" customFormat="1" ht="14.25">
      <c r="A9" s="15"/>
      <c r="B9" s="51"/>
      <c r="C9" s="51"/>
      <c r="D9" s="59" t="s">
        <v>123</v>
      </c>
      <c r="E9" s="74">
        <f>E10+E12</f>
        <v>3661975</v>
      </c>
      <c r="F9" s="74">
        <f aca="true" t="shared" si="0" ref="F9:O9">F10+F12</f>
        <v>1285914</v>
      </c>
      <c r="G9" s="74">
        <f t="shared" si="0"/>
        <v>2224061</v>
      </c>
      <c r="H9" s="74">
        <f t="shared" si="0"/>
        <v>152000</v>
      </c>
      <c r="I9" s="74">
        <f t="shared" si="0"/>
        <v>0</v>
      </c>
      <c r="J9" s="74">
        <f t="shared" si="0"/>
        <v>50000</v>
      </c>
      <c r="K9" s="74">
        <f t="shared" si="0"/>
        <v>50000</v>
      </c>
      <c r="L9" s="74">
        <f t="shared" si="0"/>
        <v>0</v>
      </c>
      <c r="M9" s="74">
        <f t="shared" si="0"/>
        <v>0</v>
      </c>
      <c r="N9" s="74">
        <f t="shared" si="0"/>
        <v>50000</v>
      </c>
      <c r="O9" s="74">
        <f t="shared" si="0"/>
        <v>50000</v>
      </c>
      <c r="P9" s="74">
        <f>E9+J9</f>
        <v>3711975</v>
      </c>
    </row>
    <row r="10" spans="2:16" ht="18.75" customHeight="1">
      <c r="B10" s="51" t="s">
        <v>29</v>
      </c>
      <c r="C10" s="51"/>
      <c r="D10" s="59" t="s">
        <v>86</v>
      </c>
      <c r="E10" s="74">
        <f aca="true" t="shared" si="1" ref="E10:O10">E11</f>
        <v>3498339</v>
      </c>
      <c r="F10" s="74">
        <f t="shared" si="1"/>
        <v>1122278</v>
      </c>
      <c r="G10" s="74">
        <f t="shared" si="1"/>
        <v>2224061</v>
      </c>
      <c r="H10" s="74">
        <f t="shared" si="1"/>
        <v>152000</v>
      </c>
      <c r="I10" s="74">
        <f t="shared" si="1"/>
        <v>0</v>
      </c>
      <c r="J10" s="74">
        <f t="shared" si="1"/>
        <v>0</v>
      </c>
      <c r="K10" s="74">
        <f t="shared" si="1"/>
        <v>0</v>
      </c>
      <c r="L10" s="74">
        <f t="shared" si="1"/>
        <v>0</v>
      </c>
      <c r="M10" s="74">
        <f t="shared" si="1"/>
        <v>0</v>
      </c>
      <c r="N10" s="74">
        <f t="shared" si="1"/>
        <v>0</v>
      </c>
      <c r="O10" s="74">
        <f t="shared" si="1"/>
        <v>0</v>
      </c>
      <c r="P10" s="74">
        <f aca="true" t="shared" si="2" ref="P10:P39">E10+J10</f>
        <v>3498339</v>
      </c>
    </row>
    <row r="11" spans="2:16" ht="15">
      <c r="B11" s="52" t="s">
        <v>124</v>
      </c>
      <c r="C11" s="52" t="s">
        <v>47</v>
      </c>
      <c r="D11" s="45" t="s">
        <v>125</v>
      </c>
      <c r="E11" s="75">
        <f>F11+G11+H11+I11</f>
        <v>3498339</v>
      </c>
      <c r="F11" s="75">
        <f>1046584+25200+50000-15000+15494</f>
        <v>1122278</v>
      </c>
      <c r="G11" s="75">
        <f>1974061+250000</f>
        <v>2224061</v>
      </c>
      <c r="H11" s="75">
        <v>152000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4">
        <f t="shared" si="2"/>
        <v>3498339</v>
      </c>
    </row>
    <row r="12" spans="2:16" ht="15">
      <c r="B12" s="52" t="s">
        <v>139</v>
      </c>
      <c r="C12" s="44">
        <v>250404</v>
      </c>
      <c r="D12" s="47" t="s">
        <v>103</v>
      </c>
      <c r="E12" s="75">
        <f>F12+G12+H12+I12</f>
        <v>163636</v>
      </c>
      <c r="F12" s="75">
        <f>120000+40000+3636</f>
        <v>163636</v>
      </c>
      <c r="G12" s="75">
        <v>0</v>
      </c>
      <c r="H12" s="75">
        <v>0</v>
      </c>
      <c r="I12" s="75">
        <v>0</v>
      </c>
      <c r="J12" s="76">
        <f>K12</f>
        <v>50000</v>
      </c>
      <c r="K12" s="75">
        <v>50000</v>
      </c>
      <c r="L12" s="75">
        <v>0</v>
      </c>
      <c r="M12" s="75">
        <v>0</v>
      </c>
      <c r="N12" s="75">
        <v>50000</v>
      </c>
      <c r="O12" s="75">
        <v>50000</v>
      </c>
      <c r="P12" s="74">
        <f t="shared" si="2"/>
        <v>213636</v>
      </c>
    </row>
    <row r="13" spans="2:16" ht="9" customHeight="1">
      <c r="B13" s="42"/>
      <c r="C13" s="44"/>
      <c r="D13" s="47"/>
      <c r="E13" s="75"/>
      <c r="F13" s="75"/>
      <c r="G13" s="75"/>
      <c r="H13" s="75"/>
      <c r="I13" s="75"/>
      <c r="J13" s="76"/>
      <c r="K13" s="75"/>
      <c r="L13" s="75"/>
      <c r="M13" s="75"/>
      <c r="N13" s="75"/>
      <c r="O13" s="75"/>
      <c r="P13" s="74"/>
    </row>
    <row r="14" spans="2:16" ht="20.25" customHeight="1">
      <c r="B14" s="42">
        <v>1011000</v>
      </c>
      <c r="C14" s="42"/>
      <c r="D14" s="46" t="s">
        <v>127</v>
      </c>
      <c r="E14" s="74">
        <f>E15</f>
        <v>12865800</v>
      </c>
      <c r="F14" s="74">
        <f aca="true" t="shared" si="3" ref="F14:O14">F15</f>
        <v>12865800</v>
      </c>
      <c r="G14" s="74">
        <f t="shared" si="3"/>
        <v>7494192</v>
      </c>
      <c r="H14" s="74">
        <f t="shared" si="3"/>
        <v>2641400</v>
      </c>
      <c r="I14" s="74">
        <f t="shared" si="3"/>
        <v>0</v>
      </c>
      <c r="J14" s="74">
        <f t="shared" si="3"/>
        <v>880000</v>
      </c>
      <c r="K14" s="74">
        <f t="shared" si="3"/>
        <v>880000</v>
      </c>
      <c r="L14" s="74">
        <f t="shared" si="3"/>
        <v>0</v>
      </c>
      <c r="M14" s="74">
        <f t="shared" si="3"/>
        <v>0</v>
      </c>
      <c r="N14" s="74">
        <f t="shared" si="3"/>
        <v>0</v>
      </c>
      <c r="O14" s="74">
        <f t="shared" si="3"/>
        <v>0</v>
      </c>
      <c r="P14" s="74">
        <f t="shared" si="2"/>
        <v>13745800</v>
      </c>
    </row>
    <row r="15" spans="2:16" ht="19.5" customHeight="1">
      <c r="B15" s="52" t="s">
        <v>126</v>
      </c>
      <c r="C15" s="52" t="s">
        <v>87</v>
      </c>
      <c r="D15" s="45" t="s">
        <v>128</v>
      </c>
      <c r="E15" s="75">
        <f>F15</f>
        <v>12865800</v>
      </c>
      <c r="F15" s="75">
        <f>10000000+300000+1226500+95500+68000+641000+100000+8000+328800+88000-50000+20000+40000</f>
        <v>12865800</v>
      </c>
      <c r="G15" s="75">
        <f>6806192+156000+350000+82000+100000</f>
        <v>7494192</v>
      </c>
      <c r="H15" s="75">
        <f>2241400+300000+50000+50000</f>
        <v>2641400</v>
      </c>
      <c r="I15" s="75">
        <v>0</v>
      </c>
      <c r="J15" s="75">
        <f>K15</f>
        <v>880000</v>
      </c>
      <c r="K15" s="75">
        <v>880000</v>
      </c>
      <c r="L15" s="75">
        <v>0</v>
      </c>
      <c r="M15" s="75">
        <v>0</v>
      </c>
      <c r="N15" s="75">
        <v>0</v>
      </c>
      <c r="O15" s="75">
        <v>0</v>
      </c>
      <c r="P15" s="74">
        <f t="shared" si="2"/>
        <v>13745800</v>
      </c>
    </row>
    <row r="16" spans="2:16" ht="15">
      <c r="B16" s="52"/>
      <c r="C16" s="52"/>
      <c r="D16" s="4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4"/>
    </row>
    <row r="17" spans="2:16" ht="14.25">
      <c r="B17" s="51" t="s">
        <v>130</v>
      </c>
      <c r="C17" s="51"/>
      <c r="D17" s="46" t="s">
        <v>129</v>
      </c>
      <c r="E17" s="74">
        <f>E18+E19</f>
        <v>496000</v>
      </c>
      <c r="F17" s="74">
        <f aca="true" t="shared" si="4" ref="F17:O17">F18+F19</f>
        <v>496000</v>
      </c>
      <c r="G17" s="74">
        <f t="shared" si="4"/>
        <v>0</v>
      </c>
      <c r="H17" s="74">
        <f t="shared" si="4"/>
        <v>0</v>
      </c>
      <c r="I17" s="74">
        <f t="shared" si="4"/>
        <v>0</v>
      </c>
      <c r="J17" s="74">
        <f t="shared" si="4"/>
        <v>0</v>
      </c>
      <c r="K17" s="74">
        <f t="shared" si="4"/>
        <v>0</v>
      </c>
      <c r="L17" s="74">
        <f t="shared" si="4"/>
        <v>0</v>
      </c>
      <c r="M17" s="74">
        <f t="shared" si="4"/>
        <v>0</v>
      </c>
      <c r="N17" s="74">
        <f t="shared" si="4"/>
        <v>0</v>
      </c>
      <c r="O17" s="74">
        <f t="shared" si="4"/>
        <v>0</v>
      </c>
      <c r="P17" s="74">
        <f t="shared" si="2"/>
        <v>496000</v>
      </c>
    </row>
    <row r="18" spans="2:16" ht="16.5" customHeight="1">
      <c r="B18" s="77">
        <v>1513280</v>
      </c>
      <c r="C18" s="52" t="s">
        <v>88</v>
      </c>
      <c r="D18" s="45" t="s">
        <v>89</v>
      </c>
      <c r="E18" s="75">
        <f>F18+G18+H18+I18</f>
        <v>225000</v>
      </c>
      <c r="F18" s="75">
        <f>130000+70000+25000</f>
        <v>225000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4">
        <f t="shared" si="2"/>
        <v>225000</v>
      </c>
    </row>
    <row r="19" spans="2:16" ht="76.5" customHeight="1">
      <c r="B19" s="77">
        <v>1513460</v>
      </c>
      <c r="C19" s="52" t="s">
        <v>90</v>
      </c>
      <c r="D19" s="45" t="s">
        <v>131</v>
      </c>
      <c r="E19" s="75">
        <f>F19+G19+H19+I19</f>
        <v>271000</v>
      </c>
      <c r="F19" s="75">
        <f>121000+50000+100000</f>
        <v>271000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4">
        <f t="shared" si="2"/>
        <v>271000</v>
      </c>
    </row>
    <row r="20" spans="2:16" ht="15">
      <c r="B20" s="77"/>
      <c r="C20" s="52"/>
      <c r="D20" s="4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4"/>
    </row>
    <row r="21" spans="2:16" ht="14.25">
      <c r="B21" s="78">
        <v>2410000</v>
      </c>
      <c r="C21" s="51"/>
      <c r="D21" s="46" t="s">
        <v>132</v>
      </c>
      <c r="E21" s="74">
        <f>E22+E23</f>
        <v>285000</v>
      </c>
      <c r="F21" s="74">
        <f aca="true" t="shared" si="5" ref="F21:O21">F22+F23</f>
        <v>285000</v>
      </c>
      <c r="G21" s="74">
        <f t="shared" si="5"/>
        <v>39792</v>
      </c>
      <c r="H21" s="74">
        <f t="shared" si="5"/>
        <v>1400</v>
      </c>
      <c r="I21" s="74">
        <f t="shared" si="5"/>
        <v>0</v>
      </c>
      <c r="J21" s="74">
        <f t="shared" si="5"/>
        <v>0</v>
      </c>
      <c r="K21" s="74">
        <f t="shared" si="5"/>
        <v>0</v>
      </c>
      <c r="L21" s="74">
        <f t="shared" si="5"/>
        <v>0</v>
      </c>
      <c r="M21" s="74">
        <f t="shared" si="5"/>
        <v>0</v>
      </c>
      <c r="N21" s="74">
        <f t="shared" si="5"/>
        <v>0</v>
      </c>
      <c r="O21" s="74">
        <f t="shared" si="5"/>
        <v>0</v>
      </c>
      <c r="P21" s="74">
        <f t="shared" si="2"/>
        <v>285000</v>
      </c>
    </row>
    <row r="22" spans="2:16" ht="15">
      <c r="B22" s="52" t="s">
        <v>133</v>
      </c>
      <c r="C22" s="52" t="s">
        <v>95</v>
      </c>
      <c r="D22" s="73" t="s">
        <v>96</v>
      </c>
      <c r="E22" s="75">
        <f>F22</f>
        <v>50000</v>
      </c>
      <c r="F22" s="79">
        <f>43000+7000</f>
        <v>50000</v>
      </c>
      <c r="G22" s="79">
        <f>34092+5700</f>
        <v>39792</v>
      </c>
      <c r="H22" s="79">
        <v>1400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5">
        <f t="shared" si="2"/>
        <v>50000</v>
      </c>
    </row>
    <row r="23" spans="2:16" ht="15">
      <c r="B23" s="52" t="s">
        <v>134</v>
      </c>
      <c r="C23" s="52" t="s">
        <v>97</v>
      </c>
      <c r="D23" s="73" t="s">
        <v>98</v>
      </c>
      <c r="E23" s="75">
        <f>F23+G23+H23+I23</f>
        <v>235000</v>
      </c>
      <c r="F23" s="75">
        <f>135000+100000</f>
        <v>235000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f t="shared" si="2"/>
        <v>235000</v>
      </c>
    </row>
    <row r="24" spans="2:16" ht="15">
      <c r="B24" s="52"/>
      <c r="C24" s="52"/>
      <c r="D24" s="73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 ht="14.25">
      <c r="B25" s="78">
        <v>4010000</v>
      </c>
      <c r="C25" s="51"/>
      <c r="D25" s="46" t="s">
        <v>135</v>
      </c>
      <c r="E25" s="74">
        <f>E27+E29+E30+E31+E33+E34+E28+E26+E32</f>
        <v>7822561</v>
      </c>
      <c r="F25" s="74">
        <f aca="true" t="shared" si="6" ref="F25:O25">F27+F29+F30+F31+F33+F34+F28+F26+F32</f>
        <v>7822561</v>
      </c>
      <c r="G25" s="74">
        <f t="shared" si="6"/>
        <v>0</v>
      </c>
      <c r="H25" s="74">
        <f t="shared" si="6"/>
        <v>0</v>
      </c>
      <c r="I25" s="74">
        <f t="shared" si="6"/>
        <v>0</v>
      </c>
      <c r="J25" s="74">
        <f t="shared" si="6"/>
        <v>11152301</v>
      </c>
      <c r="K25" s="74">
        <f t="shared" si="6"/>
        <v>11152301</v>
      </c>
      <c r="L25" s="74">
        <f t="shared" si="6"/>
        <v>0</v>
      </c>
      <c r="M25" s="74">
        <f t="shared" si="6"/>
        <v>0</v>
      </c>
      <c r="N25" s="74">
        <f t="shared" si="6"/>
        <v>10719955</v>
      </c>
      <c r="O25" s="74">
        <f t="shared" si="6"/>
        <v>10719955</v>
      </c>
      <c r="P25" s="74">
        <f t="shared" si="2"/>
        <v>18974862</v>
      </c>
    </row>
    <row r="26" spans="2:16" ht="15">
      <c r="B26" s="78"/>
      <c r="C26" s="52" t="s">
        <v>158</v>
      </c>
      <c r="D26" s="45" t="s">
        <v>159</v>
      </c>
      <c r="E26" s="75">
        <f>F26+G26+H26+I26</f>
        <v>150000</v>
      </c>
      <c r="F26" s="75">
        <v>150000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4">
        <f>E26+J26</f>
        <v>150000</v>
      </c>
    </row>
    <row r="27" spans="2:16" ht="15">
      <c r="B27" s="52" t="s">
        <v>91</v>
      </c>
      <c r="C27" s="52" t="s">
        <v>91</v>
      </c>
      <c r="D27" s="45" t="s">
        <v>92</v>
      </c>
      <c r="E27" s="75">
        <f>F27+G27+H27+I27</f>
        <v>200000</v>
      </c>
      <c r="F27" s="75">
        <f>200000</f>
        <v>200000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4">
        <f t="shared" si="2"/>
        <v>200000</v>
      </c>
    </row>
    <row r="28" spans="2:16" ht="15">
      <c r="B28" s="52" t="s">
        <v>154</v>
      </c>
      <c r="C28" s="52" t="s">
        <v>154</v>
      </c>
      <c r="D28" s="45" t="s">
        <v>155</v>
      </c>
      <c r="E28" s="75">
        <f>F28+G28+H28+I28</f>
        <v>439961</v>
      </c>
      <c r="F28" s="75">
        <f>420000+19961</f>
        <v>439961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4">
        <f>E28+J28</f>
        <v>439961</v>
      </c>
    </row>
    <row r="29" spans="2:16" ht="15">
      <c r="B29" s="52" t="s">
        <v>136</v>
      </c>
      <c r="C29" s="52" t="s">
        <v>93</v>
      </c>
      <c r="D29" s="45" t="s">
        <v>94</v>
      </c>
      <c r="E29" s="75">
        <f>F29+G29+H29+I29</f>
        <v>3051600</v>
      </c>
      <c r="F29" s="75">
        <f>2628700+114000+348900-40000</f>
        <v>3051600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4">
        <f t="shared" si="2"/>
        <v>3051600</v>
      </c>
    </row>
    <row r="30" spans="2:16" ht="15">
      <c r="B30" s="52" t="s">
        <v>137</v>
      </c>
      <c r="C30" s="52" t="s">
        <v>50</v>
      </c>
      <c r="D30" s="73" t="s">
        <v>100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6">
        <f aca="true" t="shared" si="7" ref="J30:J37">K30</f>
        <v>7195198</v>
      </c>
      <c r="K30" s="75">
        <f>9530655-405700-1400000+695000+50000-1224757+50000-300000+140000+60000</f>
        <v>7195198</v>
      </c>
      <c r="L30" s="75">
        <v>0</v>
      </c>
      <c r="M30" s="75">
        <v>0</v>
      </c>
      <c r="N30" s="75">
        <f>O30</f>
        <v>7195198</v>
      </c>
      <c r="O30" s="75">
        <f>9530655-405700-1400000+695000-1224757+50000+50000-300000+140000+60000</f>
        <v>7195198</v>
      </c>
      <c r="P30" s="74">
        <f t="shared" si="2"/>
        <v>7195198</v>
      </c>
    </row>
    <row r="31" spans="2:16" ht="51.75" customHeight="1">
      <c r="B31" s="52" t="s">
        <v>138</v>
      </c>
      <c r="C31" s="44">
        <v>170703</v>
      </c>
      <c r="D31" s="45" t="s">
        <v>99</v>
      </c>
      <c r="E31" s="75">
        <f>F31+G31+H31+I31</f>
        <v>3936000</v>
      </c>
      <c r="F31" s="76">
        <f>2800000+200000+536000+400000</f>
        <v>3936000</v>
      </c>
      <c r="G31" s="76">
        <v>0</v>
      </c>
      <c r="H31" s="76">
        <v>0</v>
      </c>
      <c r="I31" s="76">
        <v>0</v>
      </c>
      <c r="J31" s="76">
        <f t="shared" si="7"/>
        <v>3224757</v>
      </c>
      <c r="K31" s="76">
        <f>600000+1400000+1224757</f>
        <v>3224757</v>
      </c>
      <c r="L31" s="76">
        <v>0</v>
      </c>
      <c r="M31" s="76">
        <v>0</v>
      </c>
      <c r="N31" s="76">
        <f>O31</f>
        <v>3524757</v>
      </c>
      <c r="O31" s="76">
        <f>600000+1400000+1224757+300000</f>
        <v>3524757</v>
      </c>
      <c r="P31" s="74">
        <f t="shared" si="2"/>
        <v>7160757</v>
      </c>
    </row>
    <row r="32" spans="2:16" ht="15">
      <c r="B32" s="52"/>
      <c r="C32" s="44">
        <v>200200</v>
      </c>
      <c r="D32" s="45" t="s">
        <v>160</v>
      </c>
      <c r="E32" s="75">
        <f>F32</f>
        <v>0</v>
      </c>
      <c r="F32" s="76">
        <v>0</v>
      </c>
      <c r="G32" s="76">
        <v>0</v>
      </c>
      <c r="H32" s="76">
        <v>0</v>
      </c>
      <c r="I32" s="76">
        <v>0</v>
      </c>
      <c r="J32" s="76">
        <f t="shared" si="7"/>
        <v>279037</v>
      </c>
      <c r="K32" s="76">
        <v>279037</v>
      </c>
      <c r="L32" s="76">
        <v>0</v>
      </c>
      <c r="M32" s="76">
        <v>0</v>
      </c>
      <c r="N32" s="76">
        <v>0</v>
      </c>
      <c r="O32" s="76">
        <v>0</v>
      </c>
      <c r="P32" s="74">
        <f>E32+J32</f>
        <v>279037</v>
      </c>
    </row>
    <row r="33" spans="2:16" ht="23.25" customHeight="1">
      <c r="B33" s="44"/>
      <c r="C33" s="44">
        <v>240601</v>
      </c>
      <c r="D33" s="45" t="s">
        <v>101</v>
      </c>
      <c r="E33" s="75">
        <f>F33</f>
        <v>45000</v>
      </c>
      <c r="F33" s="76">
        <v>45000</v>
      </c>
      <c r="G33" s="76">
        <v>0</v>
      </c>
      <c r="H33" s="76">
        <v>0</v>
      </c>
      <c r="I33" s="76">
        <v>0</v>
      </c>
      <c r="J33" s="76">
        <f t="shared" si="7"/>
        <v>21000</v>
      </c>
      <c r="K33" s="76">
        <v>21000</v>
      </c>
      <c r="L33" s="76">
        <v>0</v>
      </c>
      <c r="M33" s="76">
        <v>0</v>
      </c>
      <c r="N33" s="76">
        <v>0</v>
      </c>
      <c r="O33" s="76">
        <v>0</v>
      </c>
      <c r="P33" s="74">
        <f t="shared" si="2"/>
        <v>66000</v>
      </c>
    </row>
    <row r="34" spans="2:16" ht="61.5" customHeight="1">
      <c r="B34" s="44"/>
      <c r="C34" s="44">
        <v>240900</v>
      </c>
      <c r="D34" s="45" t="s">
        <v>102</v>
      </c>
      <c r="E34" s="75">
        <f>F34+G34+H34+I34</f>
        <v>0</v>
      </c>
      <c r="F34" s="75">
        <v>0</v>
      </c>
      <c r="G34" s="75">
        <v>0</v>
      </c>
      <c r="H34" s="75">
        <v>0</v>
      </c>
      <c r="I34" s="75">
        <v>0</v>
      </c>
      <c r="J34" s="76">
        <f t="shared" si="7"/>
        <v>432309</v>
      </c>
      <c r="K34" s="75">
        <f>280000+60000+92309</f>
        <v>432309</v>
      </c>
      <c r="L34" s="75">
        <v>0</v>
      </c>
      <c r="M34" s="75">
        <v>0</v>
      </c>
      <c r="N34" s="75">
        <v>0</v>
      </c>
      <c r="O34" s="75">
        <v>0</v>
      </c>
      <c r="P34" s="74">
        <f t="shared" si="2"/>
        <v>432309</v>
      </c>
    </row>
    <row r="35" spans="2:16" ht="15">
      <c r="B35" s="44"/>
      <c r="C35" s="44">
        <v>250380</v>
      </c>
      <c r="D35" s="45" t="s">
        <v>153</v>
      </c>
      <c r="E35" s="75">
        <f>F35+G35+H35+I35</f>
        <v>1156649</v>
      </c>
      <c r="F35" s="75">
        <f>1076500+40000+35000+36500-31351</f>
        <v>1156649</v>
      </c>
      <c r="G35" s="75">
        <v>0</v>
      </c>
      <c r="H35" s="75">
        <v>0</v>
      </c>
      <c r="I35" s="75">
        <v>0</v>
      </c>
      <c r="J35" s="76">
        <f t="shared" si="7"/>
        <v>31351</v>
      </c>
      <c r="K35" s="75">
        <v>31351</v>
      </c>
      <c r="L35" s="75">
        <v>0</v>
      </c>
      <c r="M35" s="75">
        <v>0</v>
      </c>
      <c r="N35" s="75">
        <v>31351</v>
      </c>
      <c r="O35" s="75">
        <v>31351</v>
      </c>
      <c r="P35" s="74">
        <f>E35+J35</f>
        <v>1188000</v>
      </c>
    </row>
    <row r="36" spans="2:16" ht="45">
      <c r="B36" s="44"/>
      <c r="C36" s="44">
        <v>170102</v>
      </c>
      <c r="D36" s="45" t="s">
        <v>156</v>
      </c>
      <c r="E36" s="75">
        <f>F36+G36+H36+I36</f>
        <v>340000</v>
      </c>
      <c r="F36" s="75">
        <f>50000+200000+90000</f>
        <v>340000</v>
      </c>
      <c r="G36" s="75">
        <v>0</v>
      </c>
      <c r="H36" s="75">
        <v>0</v>
      </c>
      <c r="I36" s="75">
        <v>0</v>
      </c>
      <c r="J36" s="76">
        <f t="shared" si="7"/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4">
        <f>E36+J36</f>
        <v>340000</v>
      </c>
    </row>
    <row r="37" spans="2:16" ht="45">
      <c r="B37" s="44"/>
      <c r="C37" s="44">
        <v>250344</v>
      </c>
      <c r="D37" s="45" t="s">
        <v>157</v>
      </c>
      <c r="E37" s="75">
        <f>F37+G37+H37+I37</f>
        <v>45000</v>
      </c>
      <c r="F37" s="75">
        <v>45000</v>
      </c>
      <c r="G37" s="75">
        <v>0</v>
      </c>
      <c r="H37" s="75">
        <v>0</v>
      </c>
      <c r="I37" s="75">
        <v>0</v>
      </c>
      <c r="J37" s="76">
        <f t="shared" si="7"/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4">
        <f>E37+J37</f>
        <v>45000</v>
      </c>
    </row>
    <row r="38" spans="2:16" ht="15.75" customHeight="1">
      <c r="B38" s="42"/>
      <c r="C38" s="44"/>
      <c r="D38" s="47"/>
      <c r="E38" s="74"/>
      <c r="F38" s="75"/>
      <c r="G38" s="75"/>
      <c r="H38" s="75"/>
      <c r="I38" s="75"/>
      <c r="J38" s="76"/>
      <c r="K38" s="75"/>
      <c r="L38" s="75"/>
      <c r="M38" s="75"/>
      <c r="N38" s="75"/>
      <c r="O38" s="75"/>
      <c r="P38" s="74"/>
    </row>
    <row r="39" spans="2:16" ht="14.25">
      <c r="B39" s="42">
        <v>250102</v>
      </c>
      <c r="C39" s="42"/>
      <c r="D39" s="43" t="s">
        <v>104</v>
      </c>
      <c r="E39" s="74">
        <f>F39+G39+H39+I39</f>
        <v>17000</v>
      </c>
      <c r="F39" s="75">
        <v>17000</v>
      </c>
      <c r="G39" s="75">
        <v>0</v>
      </c>
      <c r="H39" s="75">
        <v>0</v>
      </c>
      <c r="I39" s="75">
        <v>0</v>
      </c>
      <c r="J39" s="76">
        <f>K39</f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4">
        <f t="shared" si="2"/>
        <v>17000</v>
      </c>
    </row>
    <row r="40" spans="2:16" ht="14.25">
      <c r="B40" s="42"/>
      <c r="C40" s="42"/>
      <c r="D40" s="43"/>
      <c r="E40" s="74"/>
      <c r="F40" s="75"/>
      <c r="G40" s="75"/>
      <c r="H40" s="75"/>
      <c r="I40" s="75"/>
      <c r="J40" s="76"/>
      <c r="K40" s="75"/>
      <c r="L40" s="75"/>
      <c r="M40" s="75"/>
      <c r="N40" s="75"/>
      <c r="O40" s="75"/>
      <c r="P40" s="74"/>
    </row>
    <row r="41" spans="2:16" ht="15">
      <c r="B41" s="44"/>
      <c r="C41" s="44"/>
      <c r="D41" s="43" t="s">
        <v>49</v>
      </c>
      <c r="E41" s="74">
        <f>E9+E14+E17+E21+E25+E39+E35+E36+E37</f>
        <v>26689985</v>
      </c>
      <c r="F41" s="74">
        <f>F9+F14+F17+F21+F25+F39+F35+F36+F37</f>
        <v>24313924</v>
      </c>
      <c r="G41" s="74">
        <f>G9+G14+G17+G21+G25+G39+G35+G36+G37</f>
        <v>9758045</v>
      </c>
      <c r="H41" s="74">
        <f>H9+H14+H17+H21+H25+H39+H35+H36+H37</f>
        <v>2794800</v>
      </c>
      <c r="I41" s="74">
        <f aca="true" t="shared" si="8" ref="I41:O41">I9+I14+I17+I21+I25+I39+I35+I36</f>
        <v>0</v>
      </c>
      <c r="J41" s="74">
        <f>J9+J14+J17+J21+J25+J39+J35+J36</f>
        <v>12113652</v>
      </c>
      <c r="K41" s="74">
        <f t="shared" si="8"/>
        <v>12113652</v>
      </c>
      <c r="L41" s="74">
        <f t="shared" si="8"/>
        <v>0</v>
      </c>
      <c r="M41" s="74">
        <f t="shared" si="8"/>
        <v>0</v>
      </c>
      <c r="N41" s="74">
        <f t="shared" si="8"/>
        <v>10801306</v>
      </c>
      <c r="O41" s="74">
        <f t="shared" si="8"/>
        <v>10801306</v>
      </c>
      <c r="P41" s="74">
        <f>E41+J41</f>
        <v>38803637</v>
      </c>
    </row>
    <row r="43" spans="2:16" ht="15" customHeight="1">
      <c r="B43" s="109" t="s">
        <v>54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2:16" ht="16.5" customHeight="1">
      <c r="B44" s="109" t="s">
        <v>55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6" spans="4:12" ht="21" customHeight="1">
      <c r="D46" s="94" t="s">
        <v>163</v>
      </c>
      <c r="E46" s="56"/>
      <c r="F46" s="48"/>
      <c r="L46" s="3" t="s">
        <v>164</v>
      </c>
    </row>
  </sheetData>
  <sheetProtection/>
  <mergeCells count="24">
    <mergeCell ref="B44:P44"/>
    <mergeCell ref="M7:M8"/>
    <mergeCell ref="N6:N8"/>
    <mergeCell ref="O7:O8"/>
    <mergeCell ref="F6:F8"/>
    <mergeCell ref="B5:B8"/>
    <mergeCell ref="B43:P43"/>
    <mergeCell ref="L2:P2"/>
    <mergeCell ref="B1:P1"/>
    <mergeCell ref="L6:M6"/>
    <mergeCell ref="E5:I5"/>
    <mergeCell ref="I6:I8"/>
    <mergeCell ref="L7:L8"/>
    <mergeCell ref="H7:H8"/>
    <mergeCell ref="E6:E8"/>
    <mergeCell ref="J5:O5"/>
    <mergeCell ref="K6:K8"/>
    <mergeCell ref="B3:P3"/>
    <mergeCell ref="G7:G8"/>
    <mergeCell ref="C5:C8"/>
    <mergeCell ref="J6:J8"/>
    <mergeCell ref="G6:H6"/>
    <mergeCell ref="P5:P8"/>
    <mergeCell ref="D5:D8"/>
  </mergeCells>
  <printOptions horizontalCentered="1"/>
  <pageMargins left="0.3937007874015748" right="0.3937007874015748" top="0.5905511811023623" bottom="0.5905511811023623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Ekon_vid</cp:lastModifiedBy>
  <cp:lastPrinted>2016-11-11T12:51:09Z</cp:lastPrinted>
  <dcterms:created xsi:type="dcterms:W3CDTF">2014-01-17T10:52:16Z</dcterms:created>
  <dcterms:modified xsi:type="dcterms:W3CDTF">2016-11-16T07:01:18Z</dcterms:modified>
  <cp:category/>
  <cp:version/>
  <cp:contentType/>
  <cp:contentStatus/>
</cp:coreProperties>
</file>